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other\Monthly\Presentation\for Member_after meeting\2023\010\"/>
    </mc:Choice>
  </mc:AlternateContent>
  <xr:revisionPtr revIDLastSave="0" documentId="13_ncr:1_{4B55FA18-F51E-420E-8A8C-ABD3A54BEA39}" xr6:coauthVersionLast="47" xr6:coauthVersionMax="47" xr10:uidLastSave="{00000000-0000-0000-0000-000000000000}"/>
  <bookViews>
    <workbookView xWindow="-120" yWindow="-120" windowWidth="29040" windowHeight="15840" tabRatio="796" activeTab="1" xr2:uid="{00000000-000D-0000-FFFF-FFFF00000000}"/>
  </bookViews>
  <sheets>
    <sheet name="motorcycle" sheetId="19" r:id="rId1"/>
    <sheet name="Production" sheetId="18" r:id="rId2"/>
    <sheet name="export" sheetId="10" r:id="rId3"/>
    <sheet name="CBU Export" sheetId="9" r:id="rId4"/>
    <sheet name="MC_Sales" sheetId="17" r:id="rId5"/>
    <sheet name="Car Sales" sheetId="16" r:id="rId6"/>
  </sheets>
  <externalReferences>
    <externalReference r:id="rId7"/>
    <externalReference r:id="rId8"/>
    <externalReference r:id="rId9"/>
  </externalReferences>
  <definedNames>
    <definedName name="AAA">[1]!AAA</definedName>
    <definedName name="Macro1">[1]!Macro1</definedName>
    <definedName name="_xlnm.Print_Area" localSheetId="5">'Car Sales'!#REF!</definedName>
    <definedName name="_xlnm.Print_Area" localSheetId="3">'CBU Export'!#REF!</definedName>
    <definedName name="_xlnm.Print_Area" localSheetId="0">motorcycle!#REF!</definedName>
    <definedName name="_xlnm.Print_Titles" localSheetId="3">'CBU Export'!#REF!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9" i="19" l="1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Z48" i="18"/>
  <c r="Y48" i="18"/>
  <c r="X48" i="18"/>
  <c r="W48" i="18"/>
  <c r="V48" i="18"/>
  <c r="U48" i="18"/>
  <c r="U46" i="18" s="1"/>
  <c r="T48" i="18"/>
  <c r="S48" i="18"/>
  <c r="S46" i="18" s="1"/>
  <c r="R48" i="18"/>
  <c r="R46" i="18" s="1"/>
  <c r="Q48" i="18"/>
  <c r="Q46" i="18" s="1"/>
  <c r="P48" i="18"/>
  <c r="O48" i="18"/>
  <c r="N48" i="18"/>
  <c r="M48" i="18"/>
  <c r="M46" i="18" s="1"/>
  <c r="L48" i="18"/>
  <c r="K48" i="18"/>
  <c r="K46" i="18" s="1"/>
  <c r="J48" i="18"/>
  <c r="J46" i="18" s="1"/>
  <c r="I48" i="18"/>
  <c r="I46" i="18" s="1"/>
  <c r="H48" i="18"/>
  <c r="G48" i="18"/>
  <c r="F48" i="18"/>
  <c r="E48" i="18"/>
  <c r="E46" i="18" s="1"/>
  <c r="W46" i="18"/>
  <c r="V46" i="18"/>
  <c r="T46" i="18"/>
  <c r="P46" i="18"/>
  <c r="O46" i="18"/>
  <c r="N46" i="18"/>
  <c r="L46" i="18"/>
  <c r="H46" i="18"/>
  <c r="G46" i="18"/>
  <c r="F46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M34" i="18"/>
  <c r="Z22" i="18"/>
  <c r="Y22" i="18"/>
  <c r="X22" i="18"/>
  <c r="W22" i="18"/>
  <c r="V22" i="18"/>
  <c r="U22" i="18"/>
  <c r="T22" i="18"/>
  <c r="S22" i="18"/>
  <c r="R22" i="18"/>
  <c r="Q22" i="18"/>
  <c r="P22" i="18"/>
  <c r="N22" i="18"/>
  <c r="E22" i="18" s="1"/>
  <c r="M22" i="18"/>
  <c r="L22" i="18"/>
  <c r="K22" i="18"/>
  <c r="J22" i="18"/>
  <c r="I22" i="18"/>
  <c r="H22" i="18"/>
  <c r="G22" i="18"/>
  <c r="F22" i="18"/>
  <c r="Z21" i="18"/>
  <c r="Y21" i="18"/>
  <c r="X21" i="18"/>
  <c r="W21" i="18"/>
  <c r="V21" i="18"/>
  <c r="U21" i="18"/>
  <c r="T21" i="18"/>
  <c r="S21" i="18"/>
  <c r="R21" i="18"/>
  <c r="Q21" i="18"/>
  <c r="P21" i="18"/>
  <c r="N21" i="18"/>
  <c r="M21" i="18"/>
  <c r="L21" i="18"/>
  <c r="K21" i="18"/>
  <c r="E21" i="18" s="1"/>
  <c r="J21" i="18"/>
  <c r="I21" i="18"/>
  <c r="H21" i="18"/>
  <c r="G21" i="18"/>
  <c r="F21" i="18"/>
  <c r="Z20" i="18"/>
  <c r="Y20" i="18"/>
  <c r="X20" i="18"/>
  <c r="W20" i="18"/>
  <c r="V20" i="18"/>
  <c r="U20" i="18"/>
  <c r="T20" i="18"/>
  <c r="S20" i="18"/>
  <c r="E20" i="18" s="1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C20" i="18"/>
  <c r="Z1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E19" i="18" s="1"/>
  <c r="M19" i="18"/>
  <c r="L19" i="18"/>
  <c r="K19" i="18"/>
  <c r="J19" i="18"/>
  <c r="I19" i="18"/>
  <c r="H19" i="18"/>
  <c r="G19" i="18"/>
  <c r="F19" i="18"/>
  <c r="C19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E18" i="18" s="1"/>
  <c r="F18" i="18"/>
  <c r="C18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E17" i="18" s="1"/>
  <c r="M17" i="18"/>
  <c r="L17" i="18"/>
  <c r="K17" i="18"/>
  <c r="J17" i="18"/>
  <c r="I17" i="18"/>
  <c r="H17" i="18"/>
  <c r="G17" i="18"/>
  <c r="F17" i="18"/>
  <c r="C17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C16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 s="1"/>
  <c r="C15" i="18"/>
  <c r="Z14" i="18"/>
  <c r="Y14" i="18"/>
  <c r="X14" i="18"/>
  <c r="W14" i="18"/>
  <c r="V14" i="18"/>
  <c r="U14" i="18"/>
  <c r="T14" i="18"/>
  <c r="S14" i="18"/>
  <c r="E14" i="18" s="1"/>
  <c r="R14" i="18"/>
  <c r="P14" i="18"/>
  <c r="O14" i="18"/>
  <c r="N14" i="18"/>
  <c r="M14" i="18"/>
  <c r="L14" i="18"/>
  <c r="K14" i="18"/>
  <c r="J14" i="18"/>
  <c r="I14" i="18"/>
  <c r="H14" i="18"/>
  <c r="G14" i="18"/>
  <c r="F14" i="18"/>
  <c r="C14" i="18"/>
  <c r="Z13" i="18"/>
  <c r="Y13" i="18"/>
  <c r="X13" i="18"/>
  <c r="W13" i="18"/>
  <c r="V13" i="18"/>
  <c r="U13" i="18"/>
  <c r="T13" i="18"/>
  <c r="S13" i="18"/>
  <c r="E13" i="18" s="1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C13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 s="1"/>
  <c r="C12" i="18"/>
  <c r="Z11" i="18"/>
  <c r="Y11" i="18"/>
  <c r="X11" i="18"/>
  <c r="W11" i="18"/>
  <c r="W23" i="18" s="1"/>
  <c r="W26" i="18" s="1"/>
  <c r="W42" i="18" s="1"/>
  <c r="V11" i="18"/>
  <c r="U11" i="18"/>
  <c r="T11" i="18"/>
  <c r="S11" i="18"/>
  <c r="R11" i="18"/>
  <c r="Q11" i="18"/>
  <c r="P11" i="18"/>
  <c r="O11" i="18"/>
  <c r="O23" i="18" s="1"/>
  <c r="N11" i="18"/>
  <c r="M11" i="18"/>
  <c r="L11" i="18"/>
  <c r="K11" i="18"/>
  <c r="J11" i="18"/>
  <c r="I11" i="18"/>
  <c r="H11" i="18"/>
  <c r="G11" i="18"/>
  <c r="E11" i="18" s="1"/>
  <c r="F11" i="18"/>
  <c r="C11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 s="1"/>
  <c r="C10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C9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E8" i="18" s="1"/>
  <c r="M8" i="18"/>
  <c r="L8" i="18"/>
  <c r="K8" i="18"/>
  <c r="J8" i="18"/>
  <c r="I8" i="18"/>
  <c r="H8" i="18"/>
  <c r="G8" i="18"/>
  <c r="F8" i="18"/>
  <c r="C8" i="18"/>
  <c r="Z7" i="18"/>
  <c r="Y7" i="18"/>
  <c r="Y23" i="18" s="1"/>
  <c r="Y26" i="18" s="1"/>
  <c r="Y42" i="18" s="1"/>
  <c r="X7" i="18"/>
  <c r="W7" i="18"/>
  <c r="V7" i="18"/>
  <c r="U7" i="18"/>
  <c r="U23" i="18" s="1"/>
  <c r="U26" i="18" s="1"/>
  <c r="U42" i="18" s="1"/>
  <c r="T7" i="18"/>
  <c r="S7" i="18"/>
  <c r="S23" i="18" s="1"/>
  <c r="S26" i="18" s="1"/>
  <c r="S42" i="18" s="1"/>
  <c r="R7" i="18"/>
  <c r="Q7" i="18"/>
  <c r="P7" i="18"/>
  <c r="O7" i="18"/>
  <c r="N7" i="18"/>
  <c r="N23" i="18" s="1"/>
  <c r="N26" i="18" s="1"/>
  <c r="N42" i="18" s="1"/>
  <c r="M7" i="18"/>
  <c r="M23" i="18" s="1"/>
  <c r="M26" i="18" s="1"/>
  <c r="M42" i="18" s="1"/>
  <c r="L7" i="18"/>
  <c r="K7" i="18"/>
  <c r="J7" i="18"/>
  <c r="I7" i="18"/>
  <c r="I23" i="18" s="1"/>
  <c r="I26" i="18" s="1"/>
  <c r="I42" i="18" s="1"/>
  <c r="H7" i="18"/>
  <c r="G7" i="18"/>
  <c r="F7" i="18"/>
  <c r="C7" i="18"/>
  <c r="C23" i="18" s="1"/>
  <c r="Z6" i="18"/>
  <c r="Z23" i="18" s="1"/>
  <c r="Z26" i="18" s="1"/>
  <c r="Z42" i="18" s="1"/>
  <c r="Y6" i="18"/>
  <c r="X6" i="18"/>
  <c r="X23" i="18" s="1"/>
  <c r="X26" i="18" s="1"/>
  <c r="X42" i="18" s="1"/>
  <c r="W6" i="18"/>
  <c r="V6" i="18"/>
  <c r="V23" i="18" s="1"/>
  <c r="V26" i="18" s="1"/>
  <c r="V42" i="18" s="1"/>
  <c r="U6" i="18"/>
  <c r="T6" i="18"/>
  <c r="T23" i="18" s="1"/>
  <c r="T26" i="18" s="1"/>
  <c r="T42" i="18" s="1"/>
  <c r="R6" i="18"/>
  <c r="R23" i="18" s="1"/>
  <c r="R26" i="18" s="1"/>
  <c r="R42" i="18" s="1"/>
  <c r="Q6" i="18"/>
  <c r="Q23" i="18" s="1"/>
  <c r="Q26" i="18" s="1"/>
  <c r="Q42" i="18" s="1"/>
  <c r="P6" i="18"/>
  <c r="P23" i="18" s="1"/>
  <c r="P26" i="18" s="1"/>
  <c r="P42" i="18" s="1"/>
  <c r="O6" i="18"/>
  <c r="M6" i="18"/>
  <c r="L6" i="18"/>
  <c r="L23" i="18" s="1"/>
  <c r="L26" i="18" s="1"/>
  <c r="L42" i="18" s="1"/>
  <c r="K6" i="18"/>
  <c r="K23" i="18" s="1"/>
  <c r="K26" i="18" s="1"/>
  <c r="K42" i="18" s="1"/>
  <c r="J6" i="18"/>
  <c r="J23" i="18" s="1"/>
  <c r="J26" i="18" s="1"/>
  <c r="J42" i="18" s="1"/>
  <c r="I6" i="18"/>
  <c r="H6" i="18"/>
  <c r="E6" i="18" s="1"/>
  <c r="F6" i="18"/>
  <c r="F23" i="18" s="1"/>
  <c r="F26" i="18" s="1"/>
  <c r="F42" i="18" s="1"/>
  <c r="D6" i="18"/>
  <c r="D23" i="18" s="1"/>
  <c r="L19" i="10"/>
  <c r="K19" i="10"/>
  <c r="J19" i="10"/>
  <c r="I19" i="10"/>
  <c r="H19" i="10"/>
  <c r="G19" i="10"/>
  <c r="F19" i="10"/>
  <c r="E19" i="10"/>
  <c r="D19" i="10"/>
  <c r="C19" i="10"/>
  <c r="L51" i="9"/>
  <c r="N51" i="9" s="1"/>
  <c r="M48" i="9"/>
  <c r="L48" i="9"/>
  <c r="K48" i="9"/>
  <c r="J48" i="9"/>
  <c r="I48" i="9"/>
  <c r="H48" i="9"/>
  <c r="G48" i="9"/>
  <c r="F48" i="9"/>
  <c r="E48" i="9"/>
  <c r="D48" i="9"/>
  <c r="C48" i="9"/>
  <c r="N48" i="9" s="1"/>
  <c r="M47" i="9"/>
  <c r="L47" i="9"/>
  <c r="K47" i="9"/>
  <c r="J47" i="9"/>
  <c r="I47" i="9"/>
  <c r="H47" i="9"/>
  <c r="G47" i="9"/>
  <c r="F47" i="9"/>
  <c r="E47" i="9"/>
  <c r="D47" i="9"/>
  <c r="C47" i="9"/>
  <c r="N47" i="9" s="1"/>
  <c r="M46" i="9"/>
  <c r="L46" i="9"/>
  <c r="K46" i="9"/>
  <c r="J46" i="9"/>
  <c r="I46" i="9"/>
  <c r="H46" i="9"/>
  <c r="G46" i="9"/>
  <c r="F46" i="9"/>
  <c r="E46" i="9"/>
  <c r="D46" i="9"/>
  <c r="M45" i="9"/>
  <c r="M49" i="9" s="1"/>
  <c r="L45" i="9"/>
  <c r="L49" i="9" s="1"/>
  <c r="K45" i="9"/>
  <c r="K49" i="9" s="1"/>
  <c r="J45" i="9"/>
  <c r="J49" i="9" s="1"/>
  <c r="I45" i="9"/>
  <c r="I49" i="9" s="1"/>
  <c r="H45" i="9"/>
  <c r="H49" i="9" s="1"/>
  <c r="G45" i="9"/>
  <c r="G49" i="9" s="1"/>
  <c r="F45" i="9"/>
  <c r="F49" i="9" s="1"/>
  <c r="E45" i="9"/>
  <c r="E49" i="9" s="1"/>
  <c r="D45" i="9"/>
  <c r="D49" i="9" s="1"/>
  <c r="C45" i="9"/>
  <c r="N45" i="9" s="1"/>
  <c r="M44" i="9"/>
  <c r="L44" i="9"/>
  <c r="K44" i="9"/>
  <c r="J44" i="9"/>
  <c r="I44" i="9"/>
  <c r="H44" i="9"/>
  <c r="G44" i="9"/>
  <c r="F44" i="9"/>
  <c r="E44" i="9"/>
  <c r="D44" i="9"/>
  <c r="C44" i="9"/>
  <c r="N44" i="9" s="1"/>
  <c r="N43" i="9"/>
  <c r="N42" i="9"/>
  <c r="N41" i="9"/>
  <c r="N40" i="9"/>
  <c r="M39" i="9"/>
  <c r="L39" i="9"/>
  <c r="K39" i="9"/>
  <c r="J39" i="9"/>
  <c r="I39" i="9"/>
  <c r="H39" i="9"/>
  <c r="G39" i="9"/>
  <c r="F39" i="9"/>
  <c r="E39" i="9"/>
  <c r="D39" i="9"/>
  <c r="C39" i="9"/>
  <c r="N39" i="9" s="1"/>
  <c r="N38" i="9"/>
  <c r="N37" i="9"/>
  <c r="N36" i="9"/>
  <c r="N35" i="9"/>
  <c r="M34" i="9"/>
  <c r="L34" i="9"/>
  <c r="K34" i="9"/>
  <c r="J34" i="9"/>
  <c r="I34" i="9"/>
  <c r="H34" i="9"/>
  <c r="G34" i="9"/>
  <c r="F34" i="9"/>
  <c r="E34" i="9"/>
  <c r="D34" i="9"/>
  <c r="C34" i="9"/>
  <c r="N34" i="9" s="1"/>
  <c r="N33" i="9"/>
  <c r="N32" i="9"/>
  <c r="N31" i="9"/>
  <c r="N30" i="9"/>
  <c r="M29" i="9"/>
  <c r="L29" i="9"/>
  <c r="K29" i="9"/>
  <c r="J29" i="9"/>
  <c r="I29" i="9"/>
  <c r="H29" i="9"/>
  <c r="G29" i="9"/>
  <c r="F29" i="9"/>
  <c r="E29" i="9"/>
  <c r="D29" i="9"/>
  <c r="C29" i="9"/>
  <c r="N29" i="9" s="1"/>
  <c r="N28" i="9"/>
  <c r="N27" i="9"/>
  <c r="N26" i="9"/>
  <c r="N25" i="9"/>
  <c r="M24" i="9"/>
  <c r="L24" i="9"/>
  <c r="K24" i="9"/>
  <c r="J24" i="9"/>
  <c r="I24" i="9"/>
  <c r="H24" i="9"/>
  <c r="G24" i="9"/>
  <c r="F24" i="9"/>
  <c r="E24" i="9"/>
  <c r="D24" i="9"/>
  <c r="C24" i="9"/>
  <c r="N24" i="9" s="1"/>
  <c r="N23" i="9"/>
  <c r="N22" i="9"/>
  <c r="N21" i="9"/>
  <c r="N20" i="9"/>
  <c r="M19" i="9"/>
  <c r="L19" i="9"/>
  <c r="K19" i="9"/>
  <c r="J19" i="9"/>
  <c r="I19" i="9"/>
  <c r="H19" i="9"/>
  <c r="G19" i="9"/>
  <c r="F19" i="9"/>
  <c r="E19" i="9"/>
  <c r="D19" i="9"/>
  <c r="C19" i="9"/>
  <c r="N19" i="9" s="1"/>
  <c r="N18" i="9"/>
  <c r="N17" i="9"/>
  <c r="N16" i="9"/>
  <c r="N15" i="9"/>
  <c r="M14" i="9"/>
  <c r="L14" i="9"/>
  <c r="K14" i="9"/>
  <c r="J14" i="9"/>
  <c r="I14" i="9"/>
  <c r="H14" i="9"/>
  <c r="G14" i="9"/>
  <c r="F14" i="9"/>
  <c r="E14" i="9"/>
  <c r="D14" i="9"/>
  <c r="C14" i="9"/>
  <c r="N14" i="9" s="1"/>
  <c r="N13" i="9"/>
  <c r="N12" i="9"/>
  <c r="N11" i="9"/>
  <c r="N10" i="9"/>
  <c r="M9" i="9"/>
  <c r="L9" i="9"/>
  <c r="K9" i="9"/>
  <c r="J9" i="9"/>
  <c r="I9" i="9"/>
  <c r="H9" i="9"/>
  <c r="G9" i="9"/>
  <c r="F9" i="9"/>
  <c r="E9" i="9"/>
  <c r="D9" i="9"/>
  <c r="N8" i="9"/>
  <c r="N7" i="9"/>
  <c r="C6" i="9"/>
  <c r="C46" i="9" s="1"/>
  <c r="N46" i="9" s="1"/>
  <c r="N5" i="9"/>
  <c r="G86" i="17"/>
  <c r="M85" i="17"/>
  <c r="L85" i="17"/>
  <c r="K85" i="17"/>
  <c r="J85" i="17"/>
  <c r="I85" i="17"/>
  <c r="H85" i="17"/>
  <c r="G85" i="17"/>
  <c r="F85" i="17"/>
  <c r="E85" i="17"/>
  <c r="D85" i="17"/>
  <c r="C85" i="17"/>
  <c r="N85" i="17" s="1"/>
  <c r="B85" i="17"/>
  <c r="M84" i="17"/>
  <c r="L84" i="17"/>
  <c r="K84" i="17"/>
  <c r="J84" i="17"/>
  <c r="I84" i="17"/>
  <c r="H84" i="17"/>
  <c r="G84" i="17"/>
  <c r="F84" i="17"/>
  <c r="E84" i="17"/>
  <c r="D84" i="17"/>
  <c r="C84" i="17"/>
  <c r="N84" i="17" s="1"/>
  <c r="B84" i="17"/>
  <c r="M83" i="17"/>
  <c r="L83" i="17"/>
  <c r="K83" i="17"/>
  <c r="J83" i="17"/>
  <c r="I83" i="17"/>
  <c r="H83" i="17"/>
  <c r="G83" i="17"/>
  <c r="F83" i="17"/>
  <c r="N83" i="17" s="1"/>
  <c r="E83" i="17"/>
  <c r="D83" i="17"/>
  <c r="C83" i="17"/>
  <c r="B83" i="17"/>
  <c r="M82" i="17"/>
  <c r="L82" i="17"/>
  <c r="K82" i="17"/>
  <c r="J82" i="17"/>
  <c r="I82" i="17"/>
  <c r="H82" i="17"/>
  <c r="G82" i="17"/>
  <c r="F82" i="17"/>
  <c r="E82" i="17"/>
  <c r="D82" i="17"/>
  <c r="C82" i="17"/>
  <c r="B82" i="17"/>
  <c r="N82" i="17" s="1"/>
  <c r="M81" i="17"/>
  <c r="L81" i="17"/>
  <c r="K81" i="17"/>
  <c r="J81" i="17"/>
  <c r="I81" i="17"/>
  <c r="H81" i="17"/>
  <c r="G81" i="17"/>
  <c r="F81" i="17"/>
  <c r="E81" i="17"/>
  <c r="D81" i="17"/>
  <c r="C81" i="17"/>
  <c r="B81" i="17"/>
  <c r="N81" i="17" s="1"/>
  <c r="M80" i="17"/>
  <c r="L80" i="17"/>
  <c r="K80" i="17"/>
  <c r="J80" i="17"/>
  <c r="I80" i="17"/>
  <c r="H80" i="17"/>
  <c r="G80" i="17"/>
  <c r="F80" i="17"/>
  <c r="E80" i="17"/>
  <c r="D80" i="17"/>
  <c r="C80" i="17"/>
  <c r="B80" i="17"/>
  <c r="N80" i="17" s="1"/>
  <c r="M79" i="17"/>
  <c r="L79" i="17"/>
  <c r="K79" i="17"/>
  <c r="J79" i="17"/>
  <c r="I79" i="17"/>
  <c r="H79" i="17"/>
  <c r="G79" i="17"/>
  <c r="F79" i="17"/>
  <c r="E79" i="17"/>
  <c r="D79" i="17"/>
  <c r="C79" i="17"/>
  <c r="B79" i="17"/>
  <c r="N79" i="17" s="1"/>
  <c r="N77" i="17"/>
  <c r="M73" i="17"/>
  <c r="L73" i="17"/>
  <c r="K73" i="17"/>
  <c r="J73" i="17"/>
  <c r="I73" i="17"/>
  <c r="H73" i="17"/>
  <c r="G73" i="17"/>
  <c r="F73" i="17"/>
  <c r="E73" i="17"/>
  <c r="D73" i="17"/>
  <c r="C73" i="17"/>
  <c r="B73" i="17"/>
  <c r="N72" i="17"/>
  <c r="N71" i="17"/>
  <c r="N70" i="17"/>
  <c r="N69" i="17"/>
  <c r="N68" i="17"/>
  <c r="N73" i="17" s="1"/>
  <c r="N67" i="17"/>
  <c r="N66" i="17"/>
  <c r="N64" i="17"/>
  <c r="M61" i="17"/>
  <c r="L61" i="17"/>
  <c r="K61" i="17"/>
  <c r="J61" i="17"/>
  <c r="I61" i="17"/>
  <c r="H61" i="17"/>
  <c r="G61" i="17"/>
  <c r="F61" i="17"/>
  <c r="E61" i="17"/>
  <c r="D61" i="17"/>
  <c r="C61" i="17"/>
  <c r="B61" i="17"/>
  <c r="N60" i="17"/>
  <c r="N59" i="17"/>
  <c r="N58" i="17"/>
  <c r="N57" i="17"/>
  <c r="N56" i="17"/>
  <c r="N55" i="17"/>
  <c r="N54" i="17"/>
  <c r="N61" i="17" s="1"/>
  <c r="N52" i="17"/>
  <c r="M49" i="17"/>
  <c r="L49" i="17"/>
  <c r="K49" i="17"/>
  <c r="J49" i="17"/>
  <c r="I49" i="17"/>
  <c r="H49" i="17"/>
  <c r="G49" i="17"/>
  <c r="F49" i="17"/>
  <c r="E49" i="17"/>
  <c r="D49" i="17"/>
  <c r="C49" i="17"/>
  <c r="B49" i="17"/>
  <c r="N48" i="17"/>
  <c r="N47" i="17"/>
  <c r="N46" i="17"/>
  <c r="N45" i="17"/>
  <c r="N44" i="17"/>
  <c r="N43" i="17"/>
  <c r="N42" i="17"/>
  <c r="N49" i="17" s="1"/>
  <c r="N40" i="17"/>
  <c r="M37" i="17"/>
  <c r="M86" i="17" s="1"/>
  <c r="L37" i="17"/>
  <c r="K37" i="17"/>
  <c r="J37" i="17"/>
  <c r="I37" i="17"/>
  <c r="H37" i="17"/>
  <c r="G37" i="17"/>
  <c r="F37" i="17"/>
  <c r="E37" i="17"/>
  <c r="E86" i="17" s="1"/>
  <c r="D37" i="17"/>
  <c r="C37" i="17"/>
  <c r="B37" i="17"/>
  <c r="N36" i="17"/>
  <c r="N35" i="17"/>
  <c r="N34" i="17"/>
  <c r="N33" i="17"/>
  <c r="N37" i="17" s="1"/>
  <c r="N32" i="17"/>
  <c r="N31" i="17"/>
  <c r="N30" i="17"/>
  <c r="N28" i="17"/>
  <c r="M25" i="17"/>
  <c r="L25" i="17"/>
  <c r="K25" i="17"/>
  <c r="J25" i="17"/>
  <c r="I25" i="17"/>
  <c r="H25" i="17"/>
  <c r="G25" i="17"/>
  <c r="F25" i="17"/>
  <c r="E25" i="17"/>
  <c r="D25" i="17"/>
  <c r="D86" i="17" s="1"/>
  <c r="C25" i="17"/>
  <c r="B25" i="17"/>
  <c r="N24" i="17"/>
  <c r="N23" i="17"/>
  <c r="N22" i="17"/>
  <c r="N21" i="17"/>
  <c r="N20" i="17"/>
  <c r="N19" i="17"/>
  <c r="N18" i="17"/>
  <c r="N25" i="17" s="1"/>
  <c r="N16" i="17"/>
  <c r="M13" i="17"/>
  <c r="L13" i="17"/>
  <c r="L86" i="17" s="1"/>
  <c r="K13" i="17"/>
  <c r="K86" i="17" s="1"/>
  <c r="J13" i="17"/>
  <c r="J86" i="17" s="1"/>
  <c r="I13" i="17"/>
  <c r="I86" i="17" s="1"/>
  <c r="H13" i="17"/>
  <c r="H86" i="17" s="1"/>
  <c r="G13" i="17"/>
  <c r="F13" i="17"/>
  <c r="F86" i="17" s="1"/>
  <c r="E13" i="17"/>
  <c r="D13" i="17"/>
  <c r="C13" i="17"/>
  <c r="C86" i="17" s="1"/>
  <c r="B13" i="17"/>
  <c r="N12" i="17"/>
  <c r="N11" i="17"/>
  <c r="N10" i="17"/>
  <c r="N9" i="17"/>
  <c r="N8" i="17"/>
  <c r="N7" i="17"/>
  <c r="N6" i="17"/>
  <c r="N13" i="17" s="1"/>
  <c r="N102" i="16"/>
  <c r="M102" i="16"/>
  <c r="N95" i="16"/>
  <c r="M95" i="16"/>
  <c r="N92" i="16"/>
  <c r="M92" i="16"/>
  <c r="F84" i="16"/>
  <c r="E84" i="16"/>
  <c r="N70" i="16"/>
  <c r="M70" i="16"/>
  <c r="N67" i="16"/>
  <c r="M67" i="16"/>
  <c r="J66" i="16"/>
  <c r="I66" i="16"/>
  <c r="F63" i="16"/>
  <c r="E63" i="16"/>
  <c r="M56" i="16"/>
  <c r="J55" i="16"/>
  <c r="I55" i="16"/>
  <c r="N52" i="16"/>
  <c r="N59" i="16" s="1"/>
  <c r="M52" i="16"/>
  <c r="M59" i="16" s="1"/>
  <c r="N48" i="16"/>
  <c r="M48" i="16"/>
  <c r="F46" i="16"/>
  <c r="F57" i="16" s="1"/>
  <c r="E46" i="16"/>
  <c r="E57" i="16" s="1"/>
  <c r="N42" i="16"/>
  <c r="M42" i="16"/>
  <c r="J41" i="16"/>
  <c r="I41" i="16"/>
  <c r="F38" i="16"/>
  <c r="J61" i="16" s="1"/>
  <c r="E38" i="16"/>
  <c r="I61" i="16" s="1"/>
  <c r="N37" i="16"/>
  <c r="M37" i="16"/>
  <c r="J36" i="16"/>
  <c r="I36" i="16"/>
  <c r="F31" i="16"/>
  <c r="J30" i="16"/>
  <c r="I30" i="16"/>
  <c r="M27" i="16"/>
  <c r="I25" i="16"/>
  <c r="N24" i="16"/>
  <c r="M24" i="16"/>
  <c r="N18" i="16"/>
  <c r="N27" i="16" s="1"/>
  <c r="M18" i="16"/>
  <c r="F17" i="16"/>
  <c r="E17" i="16"/>
  <c r="E31" i="16" s="1"/>
  <c r="N15" i="16"/>
  <c r="M15" i="16"/>
  <c r="J15" i="16"/>
  <c r="J25" i="16" s="1"/>
  <c r="I15" i="16"/>
  <c r="N7" i="16"/>
  <c r="M7" i="16"/>
  <c r="J7" i="16"/>
  <c r="I7" i="16"/>
  <c r="D16" i="10"/>
  <c r="E42" i="18" l="1"/>
  <c r="E23" i="18"/>
  <c r="E26" i="18" s="1"/>
  <c r="O26" i="18"/>
  <c r="O33" i="18"/>
  <c r="H23" i="18"/>
  <c r="H26" i="18" s="1"/>
  <c r="H42" i="18" s="1"/>
  <c r="G23" i="18"/>
  <c r="G26" i="18" s="1"/>
  <c r="G42" i="18" s="1"/>
  <c r="E7" i="18"/>
  <c r="C6" i="18"/>
  <c r="C49" i="9"/>
  <c r="N49" i="9" s="1"/>
  <c r="N6" i="9"/>
  <c r="C9" i="9"/>
  <c r="N9" i="9" s="1"/>
  <c r="N86" i="17"/>
  <c r="B86" i="17"/>
  <c r="N56" i="16"/>
  <c r="E16" i="10" l="1"/>
  <c r="F16" i="10"/>
  <c r="G16" i="10"/>
  <c r="H16" i="10"/>
  <c r="I16" i="10"/>
  <c r="J16" i="10"/>
  <c r="K16" i="10"/>
  <c r="L16" i="10"/>
  <c r="C16" i="10" l="1"/>
  <c r="P18" i="19" l="1"/>
  <c r="O18" i="19"/>
  <c r="N18" i="19"/>
  <c r="M18" i="19"/>
  <c r="L18" i="19"/>
  <c r="K18" i="19"/>
  <c r="J18" i="19"/>
  <c r="H18" i="19"/>
  <c r="E18" i="19"/>
  <c r="C18" i="19"/>
  <c r="O16" i="19" l="1"/>
  <c r="N16" i="19"/>
  <c r="L16" i="19"/>
  <c r="K16" i="19"/>
  <c r="I16" i="19"/>
  <c r="H16" i="19"/>
  <c r="G16" i="19"/>
  <c r="F16" i="19"/>
  <c r="E16" i="19"/>
  <c r="D16" i="19"/>
  <c r="P16" i="19"/>
  <c r="C16" i="19"/>
  <c r="J16" i="19" l="1"/>
  <c r="M16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C8" authorId="0" shapeId="0" xr:uid="{C310AE3B-17FA-46E2-A8D9-42CFAE4A70CD}">
      <text>
        <r>
          <rPr>
            <b/>
            <sz val="9"/>
            <color indexed="81"/>
            <rFont val="Tahoma"/>
            <family val="2"/>
          </rPr>
          <t>No Export (Last export was in June)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Paeng</author>
    <author>Admin</author>
  </authors>
  <commentList>
    <comment ref="A30" authorId="0" shapeId="0" xr:uid="{022EF741-AF98-4A0E-9B04-AF86BD30763F}">
      <text>
        <r>
          <rPr>
            <b/>
            <sz val="9"/>
            <color indexed="81"/>
            <rFont val="Tahoma"/>
            <family val="2"/>
          </rPr>
          <t xml:space="preserve">AIC:
</t>
        </r>
        <r>
          <rPr>
            <sz val="9"/>
            <color indexed="81"/>
            <rFont val="Tahoma"/>
            <family val="2"/>
          </rPr>
          <t>United States, Canada, Mexico</t>
        </r>
      </text>
    </comment>
    <comment ref="K49" authorId="1" shapeId="0" xr:uid="{2E09C4B1-9631-45DE-9F03-BF19548146A5}">
      <text>
        <r>
          <rPr>
            <b/>
            <sz val="9"/>
            <color indexed="81"/>
            <rFont val="Tahoma"/>
            <family val="2"/>
          </rPr>
          <t xml:space="preserve">No Export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1" authorId="0" shapeId="0" xr:uid="{D3AC5D5B-FF85-4373-AEFB-AC7DDB15EBFA}">
      <text>
        <r>
          <rPr>
            <b/>
            <sz val="9"/>
            <color indexed="81"/>
            <rFont val="Tahoma"/>
            <family val="2"/>
          </rPr>
          <t xml:space="preserve">AIC:
</t>
        </r>
        <r>
          <rPr>
            <sz val="8"/>
            <color indexed="81"/>
            <rFont val="Tahoma"/>
            <family val="2"/>
          </rPr>
          <t>MOTORCYCLE REGISTRATION DATA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<sst xmlns="http://schemas.openxmlformats.org/spreadsheetml/2006/main" count="829" uniqueCount="258">
  <si>
    <t>TOYOTA</t>
  </si>
  <si>
    <t>ISUZU</t>
  </si>
  <si>
    <t>HONDA</t>
  </si>
  <si>
    <t>NISSAN</t>
  </si>
  <si>
    <t>MAZDA</t>
  </si>
  <si>
    <t>FORD</t>
  </si>
  <si>
    <t>TOTAL</t>
  </si>
  <si>
    <t xml:space="preserve"> </t>
  </si>
  <si>
    <t>SUZUKI</t>
  </si>
  <si>
    <t>MITSUBISHI</t>
  </si>
  <si>
    <t xml:space="preserve">MONTH:  </t>
  </si>
  <si>
    <t>LESS THAN 50 CC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</si>
  <si>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</si>
  <si>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</si>
  <si>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</si>
  <si>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</si>
  <si>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</si>
  <si>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</si>
  <si>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</si>
  <si>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</si>
  <si>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</si>
  <si>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</si>
  <si>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</si>
  <si>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</si>
  <si>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</si>
  <si>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MAKER</t>
  </si>
  <si>
    <t>UNITS</t>
  </si>
  <si>
    <t>YAMAHA</t>
  </si>
  <si>
    <t>KAWASAKI</t>
  </si>
  <si>
    <t>DUCATI</t>
  </si>
  <si>
    <t>BMW</t>
  </si>
  <si>
    <t>OTHERS</t>
  </si>
  <si>
    <t>51 CC TO 110 CC</t>
  </si>
  <si>
    <t>111 CC TO 125 CC</t>
  </si>
  <si>
    <t>126 CC TO 250 CC</t>
  </si>
  <si>
    <t>251 CC TO 399 CC</t>
  </si>
  <si>
    <t>400 CC AND OVER</t>
  </si>
  <si>
    <t>GRAND TOTAL</t>
  </si>
  <si>
    <t>PRODUCTION AND EXPORT RECORD</t>
  </si>
  <si>
    <t>AUTOMOTIVE INDUSTRY CLUB</t>
  </si>
  <si>
    <t xml:space="preserve">MONTH    :  </t>
  </si>
  <si>
    <t>FEDERATION OF THAI INDUSTRIES</t>
  </si>
  <si>
    <t>VALUE : MILLION BAHT</t>
  </si>
  <si>
    <t>PRODUCTION RECORD</t>
  </si>
  <si>
    <t>EXPORT RECORD</t>
  </si>
  <si>
    <t>Total</t>
  </si>
  <si>
    <t>Commuter</t>
  </si>
  <si>
    <t>Sport</t>
  </si>
  <si>
    <t xml:space="preserve">CBU </t>
  </si>
  <si>
    <t>CKD</t>
  </si>
  <si>
    <t>CBU &amp; CKD</t>
  </si>
  <si>
    <t>OEM &amp; Parts</t>
  </si>
  <si>
    <t>Spare Part</t>
  </si>
  <si>
    <t>No.</t>
  </si>
  <si>
    <t>COMPANY  NAME</t>
  </si>
  <si>
    <t>Family</t>
  </si>
  <si>
    <t>AT/Scooter</t>
  </si>
  <si>
    <t>&lt;150</t>
  </si>
  <si>
    <t>150-399</t>
  </si>
  <si>
    <r>
      <rPr>
        <sz val="16"/>
        <rFont val="Browallia New"/>
        <family val="2"/>
      </rPr>
      <t>≥</t>
    </r>
    <r>
      <rPr>
        <b/>
        <sz val="16"/>
        <rFont val="Browallia New"/>
        <family val="2"/>
      </rPr>
      <t>400</t>
    </r>
  </si>
  <si>
    <t>Units</t>
  </si>
  <si>
    <t>Value</t>
  </si>
  <si>
    <t>Sets</t>
  </si>
  <si>
    <t>THAI HONDA MANUFACTURING CO., LTD.</t>
  </si>
  <si>
    <t>THAI SUZUKI MOTOR CO., LTD.</t>
  </si>
  <si>
    <t>THAI YAMAHA MOTOR CO., LTD.</t>
  </si>
  <si>
    <t>KAWASAKI MOTOR ENTERPRISE CO.,LTD.</t>
  </si>
  <si>
    <t>DUCATI MOTOR (THAILAND) CO.,LTD.</t>
  </si>
  <si>
    <t>BMW MANUFACTURING (THAILAND) CO.,LTD.</t>
  </si>
  <si>
    <t>AUTOMOTIVE  INDUSTRY  CLUB</t>
  </si>
  <si>
    <t>FEDERATION  OF  THAI  INDUSTRIES</t>
  </si>
  <si>
    <t xml:space="preserve">              PRODUCTION  RECORD  FOR  </t>
  </si>
  <si>
    <t>COMPANY NAME</t>
  </si>
  <si>
    <t>PASSENGER CAR</t>
  </si>
  <si>
    <t>OPV</t>
  </si>
  <si>
    <t>VAN &amp;</t>
  </si>
  <si>
    <t xml:space="preserve">       BUS</t>
  </si>
  <si>
    <t>PPV</t>
  </si>
  <si>
    <t>PICK UP 1 TON</t>
  </si>
  <si>
    <t xml:space="preserve">               TRUCK</t>
  </si>
  <si>
    <t>JAN. ~DEC.</t>
  </si>
  <si>
    <t>NOV.</t>
  </si>
  <si>
    <t>Eco-Car</t>
  </si>
  <si>
    <t xml:space="preserve">&lt;1,201 </t>
  </si>
  <si>
    <t xml:space="preserve">1,201 - </t>
  </si>
  <si>
    <t xml:space="preserve">1,501 - </t>
  </si>
  <si>
    <t>1,801 -</t>
  </si>
  <si>
    <t>2,001 -</t>
  </si>
  <si>
    <t>2,501 -</t>
  </si>
  <si>
    <t>SUB</t>
  </si>
  <si>
    <t>MICRO</t>
  </si>
  <si>
    <t>10 TONS</t>
  </si>
  <si>
    <t>PICK UP</t>
  </si>
  <si>
    <t>DOUBLE</t>
  </si>
  <si>
    <t>&lt; 5</t>
  </si>
  <si>
    <t>5 - 10</t>
  </si>
  <si>
    <t>2005</t>
  </si>
  <si>
    <t>CC.</t>
  </si>
  <si>
    <t>1,500 CC.</t>
  </si>
  <si>
    <t>1,800 CC.</t>
  </si>
  <si>
    <t>2,000 CC.</t>
  </si>
  <si>
    <t>2,500 CC.</t>
  </si>
  <si>
    <t>3,000 CC.</t>
  </si>
  <si>
    <t>CC. UP</t>
  </si>
  <si>
    <t>BUS</t>
  </si>
  <si>
    <t>TONS</t>
  </si>
  <si>
    <t>UP</t>
  </si>
  <si>
    <t>&lt; 1 TON</t>
  </si>
  <si>
    <t>1 TON</t>
  </si>
  <si>
    <t>CAB</t>
  </si>
  <si>
    <t>BANGCHAN GENERAL ASSEMBLY CO., LTD.</t>
  </si>
  <si>
    <t>HONDA AUTOMOBILE (THAILAND) CO.,LTD.</t>
  </si>
  <si>
    <t>ISUZU MOTOR THAILAND CO., LTD.</t>
  </si>
  <si>
    <t xml:space="preserve">MITSUBISHI MOTORS (THAILAND)  CO., LTD. </t>
  </si>
  <si>
    <t>TC MANUFACTURING AND ASSEMBLY (THAILAND) CO.,LTD.</t>
  </si>
  <si>
    <t>SUZUKI MOTOR (THAILAND) CO.,LTD.</t>
  </si>
  <si>
    <t>NISSAN MOTOR (THAILAND) CO., LTD.</t>
  </si>
  <si>
    <t>HINO MOTORS MANUFACTURING (THAILAND) LTD.</t>
  </si>
  <si>
    <t>THAI-SWEDISH ASSEMBLY CO., LTD.</t>
  </si>
  <si>
    <t>THONBURI AUTOMOTIVE ASSEMBLY PLANT CO., LTD.</t>
  </si>
  <si>
    <t>TOYOTA MOTOR THAILAND CO., LTD.</t>
  </si>
  <si>
    <t>AUTOALLIANCE (THAILAND) CO.,LTD.</t>
  </si>
  <si>
    <t>GENERAL MOTORS (THAILAND) LTD.</t>
  </si>
  <si>
    <t>SCANIA (THAILAND) CO.,LTD.</t>
  </si>
  <si>
    <t>FORD MOTOR  COMPANY (THAILAND) LTD.</t>
  </si>
  <si>
    <t>SAIC MOTOR - CP CO.,LTD.</t>
  </si>
  <si>
    <t>CBU Export Result</t>
  </si>
  <si>
    <t>On</t>
  </si>
  <si>
    <t>THE FEDERATION OF THAI INDUSTRIES</t>
  </si>
  <si>
    <t>Destination</t>
  </si>
  <si>
    <t>Category</t>
  </si>
  <si>
    <t>FORD (FTM)</t>
  </si>
  <si>
    <t>GM</t>
  </si>
  <si>
    <t>Asia</t>
  </si>
  <si>
    <t>1 Ton P/U</t>
  </si>
  <si>
    <t>Passenger Car</t>
  </si>
  <si>
    <t>Truck</t>
  </si>
  <si>
    <t>Sub Total</t>
  </si>
  <si>
    <t>Australia,</t>
  </si>
  <si>
    <t>NZ &amp; Other</t>
  </si>
  <si>
    <t>Oceania</t>
  </si>
  <si>
    <t>Middle</t>
  </si>
  <si>
    <t>East</t>
  </si>
  <si>
    <t>Africa</t>
  </si>
  <si>
    <t>Europe</t>
  </si>
  <si>
    <t>North</t>
  </si>
  <si>
    <t>America</t>
  </si>
  <si>
    <t>Central &amp;</t>
  </si>
  <si>
    <t>South</t>
  </si>
  <si>
    <t>Others</t>
  </si>
  <si>
    <t>(Units)</t>
  </si>
  <si>
    <t>Grand Total</t>
  </si>
  <si>
    <t>Total Value (Mil. Baht)</t>
  </si>
  <si>
    <t xml:space="preserve">                      CBU</t>
  </si>
  <si>
    <t xml:space="preserve">  ENGINE  </t>
  </si>
  <si>
    <t>SPARE PARTS</t>
  </si>
  <si>
    <t xml:space="preserve">       JIG &amp; DIE</t>
  </si>
  <si>
    <t xml:space="preserve">                O.E.M. PART</t>
  </si>
  <si>
    <t>VALUE</t>
  </si>
  <si>
    <t>BODY PART</t>
  </si>
  <si>
    <t>COMPO PART</t>
  </si>
  <si>
    <t>ISUZU MOTORS INTERNATIONAL OPERATIONS (THAILAND) CO., LTD.</t>
  </si>
  <si>
    <t>MITSUBISHI MOTORS (THAILAND) CO.,LTD.</t>
  </si>
  <si>
    <t>NISSAN MOTOR (THAILAND) CO.,LTD.</t>
  </si>
  <si>
    <t xml:space="preserve">TOYOTA MOTOR THAILAND CO., LTD.   </t>
  </si>
  <si>
    <t>TOTAL  CAR  SALES</t>
  </si>
  <si>
    <t>PASSENGER CAR SALES</t>
  </si>
  <si>
    <t>COMMERCIAL VEHICLE SALES</t>
  </si>
  <si>
    <t>SMALL PASSENGER CAR SALES</t>
  </si>
  <si>
    <t>VAN &amp; MICRO  BUS  SALES</t>
  </si>
  <si>
    <t>MG</t>
  </si>
  <si>
    <t>DFM</t>
  </si>
  <si>
    <t>TTL. JPN.</t>
  </si>
  <si>
    <t>LESS THAN ONE TON SALES</t>
  </si>
  <si>
    <t>MEDIUM PASSENGER CAR SALES</t>
  </si>
  <si>
    <t>ONE - TON  PICK  UP  SALES</t>
  </si>
  <si>
    <t>TATA</t>
  </si>
  <si>
    <t>TOTAL JPN.</t>
  </si>
  <si>
    <t>MPV PASSENGER CAR SALES</t>
  </si>
  <si>
    <t>TOTAL PASSENGER  CAR  SALES</t>
  </si>
  <si>
    <t>Segment and can be separated as follows :</t>
  </si>
  <si>
    <t>PPV SALES</t>
  </si>
  <si>
    <t>LARGE PASSENGER CAR SALES</t>
  </si>
  <si>
    <t>2 - 4  TON  TRUCK  SALES</t>
  </si>
  <si>
    <t>BIG  TRUCK  SALES</t>
  </si>
  <si>
    <t>TOTAL COMMERCIAL  VEHICLE  SALES</t>
  </si>
  <si>
    <t xml:space="preserve">  </t>
  </si>
  <si>
    <t>SUV SALES</t>
  </si>
  <si>
    <t xml:space="preserve"> TOTAL</t>
  </si>
  <si>
    <t xml:space="preserve">CAR  PRODUCTION  RECORD  FOR </t>
  </si>
  <si>
    <t xml:space="preserve">      BUS</t>
  </si>
  <si>
    <t>VAN</t>
  </si>
  <si>
    <t>&lt;1,201</t>
  </si>
  <si>
    <t>3,001</t>
  </si>
  <si>
    <t>10</t>
  </si>
  <si>
    <t>TOTAL EXPORT</t>
  </si>
  <si>
    <t>TOTAL DOMESTIC</t>
  </si>
  <si>
    <t xml:space="preserve">MOTORCYCLE DOMESTIC  SALE  RECORD  </t>
  </si>
  <si>
    <t>OTHER SALES</t>
  </si>
  <si>
    <t>GREAT WALL MOTOR MANUFACTURING (THAILAND) CO.,LTD.</t>
  </si>
  <si>
    <t>GWM</t>
  </si>
  <si>
    <r>
      <t>REMARK</t>
    </r>
    <r>
      <rPr>
        <sz val="10"/>
        <rFont val="Arial"/>
        <family val="2"/>
      </rPr>
      <t xml:space="preserve">: PPV is included in 1 ton Pick up </t>
    </r>
  </si>
  <si>
    <t xml:space="preserve"> VEHICLE  MANUFACTURERS  EXPORT  RECORD  FOR</t>
  </si>
  <si>
    <t>DESCRIPTION</t>
  </si>
  <si>
    <t>COPY FROM 7-7 page after production complete</t>
  </si>
  <si>
    <t>Toyota</t>
  </si>
  <si>
    <t>Honda</t>
  </si>
  <si>
    <t>Hyundai</t>
  </si>
  <si>
    <t>Suzuki</t>
  </si>
  <si>
    <t>Nissan</t>
  </si>
  <si>
    <t>Mitsubishi</t>
  </si>
  <si>
    <t>Mazda</t>
  </si>
  <si>
    <t>CP FOTON</t>
  </si>
  <si>
    <t>Volkswagen</t>
  </si>
  <si>
    <t>Subaru</t>
  </si>
  <si>
    <t>NETA</t>
  </si>
  <si>
    <t>Ford</t>
  </si>
  <si>
    <t>BYD</t>
  </si>
  <si>
    <t>Peugeot</t>
  </si>
  <si>
    <t>Changan</t>
  </si>
  <si>
    <t>Volvo</t>
  </si>
  <si>
    <t>B.M.W.</t>
  </si>
  <si>
    <t>WuLing</t>
  </si>
  <si>
    <t>Kia</t>
  </si>
  <si>
    <t>Other makers</t>
  </si>
  <si>
    <t>Proton</t>
  </si>
  <si>
    <t>Porsche</t>
  </si>
  <si>
    <t>Isuzu</t>
  </si>
  <si>
    <t>Chevrolet</t>
  </si>
  <si>
    <t>SsangYong</t>
  </si>
  <si>
    <t>Benz</t>
  </si>
  <si>
    <t>Citroen</t>
  </si>
  <si>
    <t>Hino</t>
  </si>
  <si>
    <t>Scania</t>
  </si>
  <si>
    <t>Mitsu-Fuso</t>
  </si>
  <si>
    <t>Audi</t>
  </si>
  <si>
    <t>Tata</t>
  </si>
  <si>
    <t>EV</t>
  </si>
  <si>
    <t>2022 / 2023</t>
  </si>
  <si>
    <t>-</t>
  </si>
  <si>
    <t>EXPORT JANUARY-AUGUST 2023</t>
  </si>
  <si>
    <t>September</t>
  </si>
  <si>
    <t>Jan-Sep 23</t>
  </si>
  <si>
    <t>GAC</t>
  </si>
  <si>
    <t>SEPTEMBER 2023</t>
  </si>
  <si>
    <t>JAN-SEP</t>
  </si>
  <si>
    <t>SEPTEMBER</t>
  </si>
  <si>
    <t>JANUARY-AUGUST'23</t>
  </si>
  <si>
    <t>JANUARY-SEPTEMBER '23</t>
  </si>
  <si>
    <t>JANUARY-SEPTEMBER '22</t>
  </si>
  <si>
    <t>AUGUST '23</t>
  </si>
  <si>
    <t>SEPTEMBER '22</t>
  </si>
  <si>
    <t>JANUARY - AUGUST '23</t>
  </si>
  <si>
    <t>EXPORT JANUARY-SEPTEMBER 2022</t>
  </si>
  <si>
    <t>EXPORT JANUARY-SEPTEMBER 2023</t>
  </si>
  <si>
    <t>TOTAL EXPORT SEPTEMBER 2023</t>
  </si>
  <si>
    <t>AUGUST' 23</t>
  </si>
  <si>
    <t>'SEPTEMBER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</si>
</sst>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6" formatCode="&quot;฿&quot;#,##0;[Red]\-&quot;฿&quot;#,##0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.00_);_(* \(#,##0.00\);_(* &quot;-&quot;??_);_(@_)"/>
    <numFmt numFmtId="165" formatCode="B1mmm\-yy"/>
    <numFmt numFmtId="166" formatCode="_-* #,##0_-;\-* #,##0_-;_-* &quot;-&quot;??_-;_-@_-"/>
    <numFmt numFmtId="167" formatCode="B1mmmm\ yyyy"/>
    <numFmt numFmtId="168" formatCode="#,##0.00_ ;\-#,##0.00\ "/>
    <numFmt numFmtId="169" formatCode="B1dd\-mmm\-yy"/>
    <numFmt numFmtId="170" formatCode="B1d\-mmm\-yy"/>
    <numFmt numFmtId="171" formatCode="B1mmm"/>
    <numFmt numFmtId="172" formatCode="#,##0.000000_ ;\-#,##0.000000\ "/>
    <numFmt numFmtId="173" formatCode="\t&quot;฿&quot;#,##0.00_);[Red]\(\t&quot;฿&quot;#,##0.00\)"/>
    <numFmt numFmtId="174" formatCode="_-* #,##0.000000_-;\-* #,##0.000000_-;_-* &quot;-&quot;??_-;_-@_-"/>
    <numFmt numFmtId="175" formatCode="#,##0_ ;\-#,##0\ "/>
  </numFmts>
  <fonts count="11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4"/>
      <name val="Browallia New"/>
      <family val="2"/>
    </font>
    <font>
      <sz val="10"/>
      <name val="Browallia New"/>
      <family val="2"/>
    </font>
    <font>
      <sz val="14"/>
      <name val="AngsanaUPC"/>
      <family val="1"/>
    </font>
    <font>
      <b/>
      <i/>
      <sz val="14"/>
      <name val="Browallia New"/>
      <family val="2"/>
    </font>
    <font>
      <sz val="14"/>
      <name val="Browallia New"/>
      <family val="2"/>
    </font>
    <font>
      <b/>
      <sz val="14"/>
      <name val="Browallia New"/>
      <family val="2"/>
    </font>
    <font>
      <sz val="14"/>
      <name val="AngsanaUPC"/>
      <family val="1"/>
    </font>
    <font>
      <b/>
      <sz val="16"/>
      <name val="Browallia New"/>
      <family val="2"/>
    </font>
    <font>
      <b/>
      <sz val="10"/>
      <name val="Browallia New"/>
      <family val="2"/>
    </font>
    <font>
      <sz val="8"/>
      <color indexed="81"/>
      <name val="Tahoma"/>
      <family val="2"/>
    </font>
    <font>
      <b/>
      <sz val="20"/>
      <name val="Browallia New"/>
      <family val="2"/>
    </font>
    <font>
      <sz val="24"/>
      <name val="Browallia New"/>
      <family val="2"/>
    </font>
    <font>
      <b/>
      <sz val="18"/>
      <name val="Browallia New"/>
      <family val="2"/>
    </font>
    <font>
      <b/>
      <sz val="12"/>
      <name val="Sans-serif"/>
    </font>
    <font>
      <sz val="14"/>
      <name val="Times New Roman"/>
      <family val="1"/>
    </font>
    <font>
      <sz val="18"/>
      <name val="Browallia New"/>
      <family val="2"/>
    </font>
    <font>
      <sz val="16"/>
      <name val="Browallia New"/>
      <family val="2"/>
    </font>
    <font>
      <sz val="14"/>
      <name val="Cordia New"/>
      <family val="2"/>
    </font>
    <font>
      <sz val="20"/>
      <name val="Browallia New"/>
      <family val="2"/>
    </font>
    <font>
      <sz val="22"/>
      <name val="Browallia New"/>
      <family val="2"/>
    </font>
    <font>
      <b/>
      <sz val="22"/>
      <name val="Browallia New"/>
      <family val="2"/>
    </font>
    <font>
      <b/>
      <sz val="13"/>
      <name val="Browallia New"/>
      <family val="2"/>
    </font>
    <font>
      <i/>
      <sz val="14"/>
      <name val="Browallia New"/>
      <family val="2"/>
    </font>
    <font>
      <b/>
      <sz val="17"/>
      <name val="Browallia New"/>
      <family val="2"/>
    </font>
    <font>
      <sz val="17"/>
      <name val="Browallia New"/>
      <family val="2"/>
    </font>
    <font>
      <sz val="15"/>
      <name val="Browallia New"/>
      <family val="2"/>
    </font>
    <font>
      <i/>
      <sz val="16"/>
      <name val="Browallia New"/>
      <family val="2"/>
    </font>
    <font>
      <b/>
      <sz val="15"/>
      <name val="Browallia New"/>
      <family val="2"/>
    </font>
    <font>
      <sz val="10"/>
      <name val="ApFont"/>
    </font>
    <font>
      <sz val="9"/>
      <name val="Times New Roman"/>
      <family val="1"/>
    </font>
    <font>
      <sz val="12"/>
      <name val="Arial"/>
      <family val="2"/>
    </font>
    <font>
      <sz val="14"/>
      <name val="Cordia New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2"/>
      <color rgb="FFFF0000"/>
      <name val="Arial"/>
      <family val="2"/>
    </font>
    <font>
      <b/>
      <u/>
      <sz val="11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2"/>
      <name val="Browallia New"/>
      <family val="2"/>
    </font>
    <font>
      <sz val="13"/>
      <name val="Browallia New"/>
      <family val="2"/>
    </font>
    <font>
      <sz val="16"/>
      <color indexed="10"/>
      <name val="Browallia New"/>
      <family val="2"/>
    </font>
    <font>
      <b/>
      <sz val="16"/>
      <color indexed="10"/>
      <name val="Browallia New"/>
      <family val="2"/>
    </font>
    <font>
      <b/>
      <sz val="18"/>
      <color indexed="10"/>
      <name val="Browallia New"/>
      <family val="2"/>
    </font>
    <font>
      <b/>
      <sz val="14"/>
      <color indexed="10"/>
      <name val="Browallia New"/>
      <family val="2"/>
    </font>
    <font>
      <b/>
      <sz val="13"/>
      <color indexed="10"/>
      <name val="Browallia New"/>
      <family val="2"/>
    </font>
    <font>
      <sz val="10"/>
      <name val="Tahoma"/>
      <family val="2"/>
    </font>
    <font>
      <b/>
      <i/>
      <sz val="18"/>
      <name val="Browallia New"/>
      <family val="2"/>
    </font>
    <font>
      <b/>
      <i/>
      <sz val="17"/>
      <name val="Browallia New"/>
      <family val="2"/>
    </font>
    <font>
      <b/>
      <i/>
      <sz val="16"/>
      <name val="Browallia New"/>
      <family val="2"/>
    </font>
    <font>
      <i/>
      <sz val="13"/>
      <name val="Browallia New"/>
      <family val="2"/>
    </font>
    <font>
      <sz val="14"/>
      <name val="Angsan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ＭＳ Ｐゴシック"/>
      <family val="3"/>
      <charset val="128"/>
    </font>
    <font>
      <i/>
      <sz val="14"/>
      <color indexed="23"/>
      <name val="Browallia New"/>
      <family val="2"/>
    </font>
    <font>
      <sz val="14"/>
      <color indexed="23"/>
      <name val="Browallia New"/>
      <family val="2"/>
    </font>
    <font>
      <i/>
      <sz val="16"/>
      <color indexed="23"/>
      <name val="Browallia New"/>
      <family val="2"/>
    </font>
    <font>
      <b/>
      <i/>
      <sz val="14"/>
      <color indexed="23"/>
      <name val="Browallia New"/>
      <family val="2"/>
    </font>
    <font>
      <i/>
      <sz val="13"/>
      <color indexed="23"/>
      <name val="Browallia New"/>
      <family val="2"/>
    </font>
    <font>
      <sz val="11"/>
      <color indexed="8"/>
      <name val="Tahoma"/>
      <family val="2"/>
    </font>
    <font>
      <sz val="10"/>
      <color rgb="FF000000"/>
      <name val="Arial"/>
      <family val="2"/>
    </font>
    <font>
      <b/>
      <sz val="22"/>
      <color indexed="23"/>
      <name val="Browallia New"/>
      <family val="2"/>
    </font>
    <font>
      <b/>
      <i/>
      <sz val="13"/>
      <color indexed="23"/>
      <name val="Browallia New"/>
      <family val="2"/>
    </font>
    <font>
      <b/>
      <i/>
      <sz val="16"/>
      <color indexed="23"/>
      <name val="Browallia New"/>
      <family val="2"/>
    </font>
    <font>
      <b/>
      <i/>
      <sz val="16"/>
      <color indexed="55"/>
      <name val="Browallia New"/>
      <family val="2"/>
    </font>
    <font>
      <b/>
      <sz val="16"/>
      <color indexed="23"/>
      <name val="Browallia New"/>
      <family val="2"/>
    </font>
    <font>
      <b/>
      <sz val="17"/>
      <color indexed="23"/>
      <name val="Browallia New"/>
      <family val="2"/>
    </font>
    <font>
      <b/>
      <sz val="14"/>
      <color indexed="23"/>
      <name val="Browallia New"/>
      <family val="2"/>
    </font>
    <font>
      <b/>
      <sz val="12"/>
      <color indexed="63"/>
      <name val="Arial"/>
      <family val="2"/>
    </font>
    <font>
      <b/>
      <sz val="16"/>
      <color indexed="12"/>
      <name val="Browallia New"/>
      <family val="2"/>
    </font>
    <font>
      <sz val="16"/>
      <color indexed="8"/>
      <name val="Browallia New"/>
      <family val="2"/>
      <charset val="222"/>
    </font>
    <font>
      <b/>
      <sz val="12"/>
      <color indexed="10"/>
      <name val="Arial"/>
      <family val="2"/>
    </font>
    <font>
      <b/>
      <sz val="18"/>
      <color indexed="12"/>
      <name val="Browallia New"/>
      <family val="2"/>
    </font>
    <font>
      <sz val="14"/>
      <color theme="0"/>
      <name val="Browallia New"/>
      <family val="2"/>
    </font>
    <font>
      <sz val="16"/>
      <name val="Browallia New"/>
      <family val="2"/>
      <charset val="222"/>
    </font>
    <font>
      <sz val="16"/>
      <color theme="1"/>
      <name val="Browallia New"/>
      <family val="2"/>
    </font>
    <font>
      <sz val="16"/>
      <color indexed="8"/>
      <name val="Browallia New"/>
      <family val="2"/>
    </font>
    <font>
      <b/>
      <sz val="16"/>
      <color theme="0"/>
      <name val="Browallia New"/>
      <family val="2"/>
    </font>
    <font>
      <b/>
      <sz val="14"/>
      <color theme="0"/>
      <name val="Browallia New"/>
      <family val="2"/>
    </font>
    <font>
      <b/>
      <i/>
      <sz val="14"/>
      <color theme="0"/>
      <name val="Browallia New"/>
      <family val="2"/>
    </font>
    <font>
      <sz val="18"/>
      <color indexed="10"/>
      <name val="Browallia New"/>
      <family val="2"/>
    </font>
    <font>
      <b/>
      <sz val="18"/>
      <color theme="0"/>
      <name val="Browallia New"/>
      <family val="2"/>
    </font>
    <font>
      <b/>
      <sz val="18"/>
      <color indexed="9"/>
      <name val="Browallia New"/>
      <family val="2"/>
    </font>
    <font>
      <b/>
      <sz val="17"/>
      <color indexed="9"/>
      <name val="Browallia New"/>
      <family val="2"/>
    </font>
    <font>
      <sz val="16"/>
      <color theme="0" tint="-0.499984740745262"/>
      <name val="Browallia New"/>
      <family val="2"/>
    </font>
    <font>
      <sz val="18"/>
      <color theme="0" tint="-0.34998626667073579"/>
      <name val="Browallia New"/>
      <family val="2"/>
    </font>
    <font>
      <sz val="18"/>
      <color theme="0" tint="-0.499984740745262"/>
      <name val="Browallia New"/>
      <family val="2"/>
    </font>
    <font>
      <sz val="16"/>
      <color indexed="55"/>
      <name val="Browallia New"/>
      <family val="2"/>
    </font>
    <font>
      <sz val="14"/>
      <color indexed="17"/>
      <name val="Browallia New"/>
      <family val="2"/>
    </font>
    <font>
      <b/>
      <sz val="16"/>
      <color rgb="FF008000"/>
      <name val="Browallia New"/>
      <family val="2"/>
    </font>
    <font>
      <b/>
      <sz val="16"/>
      <color indexed="17"/>
      <name val="Browallia New"/>
      <family val="2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</fills>
  <borders count="1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47">
    <xf numFmtId="0" fontId="0" fillId="0" borderId="0"/>
    <xf numFmtId="0" fontId="6" fillId="0" borderId="0"/>
    <xf numFmtId="0" fontId="11" fillId="0" borderId="0"/>
    <xf numFmtId="43" fontId="15" fillId="0" borderId="0" applyFont="0" applyFill="0" applyBorder="0" applyAlignment="0" applyProtection="0"/>
    <xf numFmtId="0" fontId="26" fillId="0" borderId="0"/>
    <xf numFmtId="0" fontId="37" fillId="0" borderId="0"/>
    <xf numFmtId="0" fontId="38" fillId="0" borderId="0"/>
    <xf numFmtId="0" fontId="6" fillId="0" borderId="0"/>
    <xf numFmtId="0" fontId="40" fillId="0" borderId="0"/>
    <xf numFmtId="44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38" fillId="0" borderId="0"/>
    <xf numFmtId="164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2" fillId="0" borderId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3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22" borderId="0" applyNumberFormat="0" applyBorder="0" applyAlignment="0" applyProtection="0"/>
    <xf numFmtId="0" fontId="65" fillId="6" borderId="0" applyNumberFormat="0" applyBorder="0" applyAlignment="0" applyProtection="0"/>
    <xf numFmtId="0" fontId="66" fillId="23" borderId="100" applyNumberFormat="0" applyAlignment="0" applyProtection="0"/>
    <xf numFmtId="0" fontId="67" fillId="24" borderId="101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40" fontId="80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7" borderId="0" applyNumberFormat="0" applyBorder="0" applyAlignment="0" applyProtection="0"/>
    <xf numFmtId="0" fontId="70" fillId="0" borderId="102" applyNumberFormat="0" applyFill="0" applyAlignment="0" applyProtection="0"/>
    <xf numFmtId="0" fontId="71" fillId="0" borderId="103" applyNumberFormat="0" applyFill="0" applyAlignment="0" applyProtection="0"/>
    <xf numFmtId="0" fontId="72" fillId="0" borderId="104" applyNumberFormat="0" applyFill="0" applyAlignment="0" applyProtection="0"/>
    <xf numFmtId="0" fontId="72" fillId="0" borderId="0" applyNumberFormat="0" applyFill="0" applyBorder="0" applyAlignment="0" applyProtection="0"/>
    <xf numFmtId="0" fontId="73" fillId="10" borderId="100" applyNumberFormat="0" applyAlignment="0" applyProtection="0"/>
    <xf numFmtId="0" fontId="74" fillId="0" borderId="105" applyNumberFormat="0" applyFill="0" applyAlignment="0" applyProtection="0"/>
    <xf numFmtId="0" fontId="75" fillId="25" borderId="0" applyNumberFormat="0" applyBorder="0" applyAlignment="0" applyProtection="0"/>
    <xf numFmtId="0" fontId="6" fillId="0" borderId="0"/>
    <xf numFmtId="0" fontId="80" fillId="0" borderId="0"/>
    <xf numFmtId="0" fontId="11" fillId="0" borderId="0"/>
    <xf numFmtId="0" fontId="3" fillId="0" borderId="0"/>
    <xf numFmtId="0" fontId="6" fillId="0" borderId="0"/>
    <xf numFmtId="0" fontId="6" fillId="26" borderId="106" applyNumberFormat="0" applyFont="0" applyAlignment="0" applyProtection="0"/>
    <xf numFmtId="0" fontId="76" fillId="23" borderId="107" applyNumberFormat="0" applyAlignment="0" applyProtection="0"/>
    <xf numFmtId="0" fontId="77" fillId="0" borderId="0" applyNumberFormat="0" applyFill="0" applyBorder="0" applyAlignment="0" applyProtection="0"/>
    <xf numFmtId="0" fontId="78" fillId="0" borderId="108" applyNumberFormat="0" applyFill="0" applyAlignment="0" applyProtection="0"/>
    <xf numFmtId="0" fontId="79" fillId="0" borderId="0" applyNumberFormat="0" applyFill="0" applyBorder="0" applyAlignment="0" applyProtection="0"/>
    <xf numFmtId="0" fontId="87" fillId="0" borderId="0"/>
    <xf numFmtId="0" fontId="2" fillId="0" borderId="0"/>
    <xf numFmtId="0" fontId="1" fillId="0" borderId="0"/>
    <xf numFmtId="43" fontId="11" fillId="0" borderId="0" applyFont="0" applyFill="0" applyBorder="0" applyAlignment="0" applyProtection="0"/>
  </cellStyleXfs>
  <cellXfs count="853">
    <xf numFmtId="0" fontId="0" fillId="0" borderId="0" xfId="0"/>
    <xf numFmtId="0" fontId="10" fillId="0" borderId="0" xfId="1" applyFont="1"/>
    <xf numFmtId="0" fontId="13" fillId="0" borderId="0" xfId="1" applyFont="1"/>
    <xf numFmtId="0" fontId="14" fillId="0" borderId="5" xfId="1" applyFont="1" applyBorder="1" applyAlignment="1">
      <alignment horizontal="center"/>
    </xf>
    <xf numFmtId="0" fontId="14" fillId="0" borderId="10" xfId="1" applyFont="1" applyBorder="1" applyAlignment="1">
      <alignment horizontal="center"/>
    </xf>
    <xf numFmtId="0" fontId="13" fillId="0" borderId="16" xfId="1" applyFont="1" applyBorder="1"/>
    <xf numFmtId="0" fontId="13" fillId="0" borderId="22" xfId="1" applyFont="1" applyBorder="1"/>
    <xf numFmtId="0" fontId="13" fillId="0" borderId="28" xfId="1" applyFont="1" applyBorder="1"/>
    <xf numFmtId="0" fontId="17" fillId="0" borderId="0" xfId="1" applyFont="1"/>
    <xf numFmtId="2" fontId="13" fillId="0" borderId="0" xfId="0" applyNumberFormat="1" applyFont="1" applyAlignment="1">
      <alignment vertical="center"/>
    </xf>
    <xf numFmtId="4" fontId="25" fillId="0" borderId="0" xfId="0" applyNumberFormat="1" applyFont="1"/>
    <xf numFmtId="166" fontId="25" fillId="0" borderId="24" xfId="0" applyNumberFormat="1" applyFont="1" applyBorder="1" applyAlignment="1">
      <alignment vertical="center"/>
    </xf>
    <xf numFmtId="4" fontId="21" fillId="2" borderId="33" xfId="0" applyNumberFormat="1" applyFont="1" applyFill="1" applyBorder="1" applyAlignment="1">
      <alignment vertical="center"/>
    </xf>
    <xf numFmtId="43" fontId="21" fillId="2" borderId="41" xfId="0" applyNumberFormat="1" applyFont="1" applyFill="1" applyBorder="1" applyAlignment="1">
      <alignment vertical="center"/>
    </xf>
    <xf numFmtId="43" fontId="21" fillId="3" borderId="33" xfId="0" applyNumberFormat="1" applyFont="1" applyFill="1" applyBorder="1" applyAlignment="1">
      <alignment vertical="center"/>
    </xf>
    <xf numFmtId="43" fontId="21" fillId="3" borderId="49" xfId="0" applyNumberFormat="1" applyFont="1" applyFill="1" applyBorder="1" applyAlignment="1">
      <alignment vertical="center"/>
    </xf>
    <xf numFmtId="43" fontId="21" fillId="3" borderId="34" xfId="0" applyNumberFormat="1" applyFont="1" applyFill="1" applyBorder="1" applyAlignment="1">
      <alignment vertical="center"/>
    </xf>
    <xf numFmtId="43" fontId="21" fillId="3" borderId="43" xfId="0" applyNumberFormat="1" applyFont="1" applyFill="1" applyBorder="1" applyAlignment="1">
      <alignment vertical="center"/>
    </xf>
    <xf numFmtId="43" fontId="21" fillId="3" borderId="1" xfId="0" applyNumberFormat="1" applyFont="1" applyFill="1" applyBorder="1" applyAlignment="1">
      <alignment vertical="center"/>
    </xf>
    <xf numFmtId="166" fontId="13" fillId="0" borderId="23" xfId="0" applyNumberFormat="1" applyFont="1" applyBorder="1" applyAlignment="1">
      <alignment vertical="center"/>
    </xf>
    <xf numFmtId="166" fontId="13" fillId="0" borderId="59" xfId="0" applyNumberFormat="1" applyFont="1" applyBorder="1" applyAlignment="1">
      <alignment vertical="center"/>
    </xf>
    <xf numFmtId="166" fontId="13" fillId="0" borderId="69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" fontId="25" fillId="0" borderId="23" xfId="0" applyNumberFormat="1" applyFont="1" applyBorder="1" applyAlignment="1">
      <alignment horizontal="right" vertical="center"/>
    </xf>
    <xf numFmtId="4" fontId="25" fillId="0" borderId="27" xfId="0" applyNumberFormat="1" applyFont="1" applyBorder="1" applyAlignment="1">
      <alignment horizontal="right" vertical="center"/>
    </xf>
    <xf numFmtId="0" fontId="21" fillId="3" borderId="48" xfId="0" applyFont="1" applyFill="1" applyBorder="1" applyAlignment="1">
      <alignment horizontal="center" vertical="center"/>
    </xf>
    <xf numFmtId="0" fontId="13" fillId="0" borderId="0" xfId="0" applyFont="1"/>
    <xf numFmtId="0" fontId="14" fillId="0" borderId="6" xfId="1" applyFont="1" applyBorder="1" applyAlignment="1">
      <alignment horizontal="center"/>
    </xf>
    <xf numFmtId="0" fontId="14" fillId="0" borderId="7" xfId="1" applyFont="1" applyBorder="1" applyAlignment="1">
      <alignment horizontal="center"/>
    </xf>
    <xf numFmtId="0" fontId="14" fillId="0" borderId="8" xfId="1" applyFont="1" applyBorder="1" applyAlignment="1">
      <alignment horizontal="center"/>
    </xf>
    <xf numFmtId="0" fontId="13" fillId="0" borderId="11" xfId="1" applyFont="1" applyBorder="1" applyAlignment="1">
      <alignment horizontal="center"/>
    </xf>
    <xf numFmtId="0" fontId="13" fillId="0" borderId="12" xfId="1" applyFont="1" applyBorder="1" applyAlignment="1">
      <alignment horizontal="center"/>
    </xf>
    <xf numFmtId="0" fontId="13" fillId="0" borderId="13" xfId="1" applyFont="1" applyBorder="1" applyAlignment="1">
      <alignment horizontal="center"/>
    </xf>
    <xf numFmtId="0" fontId="13" fillId="0" borderId="14" xfId="1" applyFont="1" applyBorder="1" applyAlignment="1">
      <alignment horizontal="center"/>
    </xf>
    <xf numFmtId="0" fontId="13" fillId="0" borderId="36" xfId="1" applyFont="1" applyBorder="1" applyAlignment="1">
      <alignment horizontal="center"/>
    </xf>
    <xf numFmtId="0" fontId="13" fillId="0" borderId="37" xfId="1" applyFont="1" applyBorder="1" applyAlignment="1">
      <alignment horizontal="center"/>
    </xf>
    <xf numFmtId="0" fontId="13" fillId="0" borderId="38" xfId="1" applyFont="1" applyBorder="1" applyAlignment="1">
      <alignment horizontal="center"/>
    </xf>
    <xf numFmtId="165" fontId="9" fillId="0" borderId="0" xfId="1" quotePrefix="1" applyNumberFormat="1" applyFont="1" applyAlignment="1">
      <alignment horizontal="left"/>
    </xf>
    <xf numFmtId="0" fontId="16" fillId="0" borderId="32" xfId="1" applyFont="1" applyBorder="1"/>
    <xf numFmtId="0" fontId="14" fillId="0" borderId="0" xfId="1" applyFont="1"/>
    <xf numFmtId="166" fontId="13" fillId="0" borderId="18" xfId="1" applyNumberFormat="1" applyFont="1" applyBorder="1"/>
    <xf numFmtId="166" fontId="10" fillId="0" borderId="0" xfId="1" applyNumberFormat="1" applyFont="1"/>
    <xf numFmtId="43" fontId="19" fillId="0" borderId="0" xfId="0" applyNumberFormat="1" applyFont="1" applyAlignment="1">
      <alignment horizontal="left"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2" borderId="83" xfId="0" applyFont="1" applyFill="1" applyBorder="1" applyAlignment="1">
      <alignment horizontal="center" vertical="center"/>
    </xf>
    <xf numFmtId="0" fontId="21" fillId="2" borderId="84" xfId="0" applyFont="1" applyFill="1" applyBorder="1" applyAlignment="1">
      <alignment horizontal="center" vertical="center"/>
    </xf>
    <xf numFmtId="0" fontId="21" fillId="2" borderId="80" xfId="0" applyFont="1" applyFill="1" applyBorder="1" applyAlignment="1">
      <alignment horizontal="center" vertical="center"/>
    </xf>
    <xf numFmtId="0" fontId="21" fillId="0" borderId="45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166" fontId="25" fillId="0" borderId="0" xfId="0" applyNumberFormat="1" applyFont="1" applyAlignment="1">
      <alignment vertical="center"/>
    </xf>
    <xf numFmtId="43" fontId="21" fillId="0" borderId="17" xfId="0" applyNumberFormat="1" applyFont="1" applyBorder="1" applyAlignment="1">
      <alignment vertical="center"/>
    </xf>
    <xf numFmtId="43" fontId="21" fillId="2" borderId="23" xfId="0" applyNumberFormat="1" applyFont="1" applyFill="1" applyBorder="1" applyAlignment="1">
      <alignment vertical="center"/>
    </xf>
    <xf numFmtId="43" fontId="24" fillId="0" borderId="0" xfId="0" applyNumberFormat="1" applyFont="1" applyAlignment="1">
      <alignment vertical="center"/>
    </xf>
    <xf numFmtId="0" fontId="21" fillId="2" borderId="48" xfId="0" applyFont="1" applyFill="1" applyBorder="1" applyAlignment="1">
      <alignment vertical="center"/>
    </xf>
    <xf numFmtId="0" fontId="21" fillId="2" borderId="43" xfId="0" applyFont="1" applyFill="1" applyBorder="1" applyAlignment="1">
      <alignment vertical="center"/>
    </xf>
    <xf numFmtId="166" fontId="13" fillId="0" borderId="0" xfId="0" applyNumberFormat="1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4" fontId="4" fillId="0" borderId="0" xfId="0" applyNumberFormat="1" applyFont="1"/>
    <xf numFmtId="4" fontId="13" fillId="0" borderId="0" xfId="0" applyNumberFormat="1" applyFont="1" applyAlignment="1">
      <alignment vertical="center"/>
    </xf>
    <xf numFmtId="43" fontId="13" fillId="0" borderId="0" xfId="0" applyNumberFormat="1" applyFont="1" applyAlignment="1">
      <alignment vertical="center"/>
    </xf>
    <xf numFmtId="0" fontId="16" fillId="0" borderId="52" xfId="0" applyFont="1" applyBorder="1" applyAlignment="1">
      <alignment horizontal="center" vertical="center"/>
    </xf>
    <xf numFmtId="43" fontId="16" fillId="0" borderId="44" xfId="0" applyNumberFormat="1" applyFont="1" applyBorder="1" applyAlignment="1">
      <alignment horizontal="center" vertical="center"/>
    </xf>
    <xf numFmtId="43" fontId="16" fillId="0" borderId="71" xfId="0" applyNumberFormat="1" applyFont="1" applyBorder="1" applyAlignment="1">
      <alignment horizontal="center" vertical="center"/>
    </xf>
    <xf numFmtId="166" fontId="13" fillId="0" borderId="81" xfId="0" applyNumberFormat="1" applyFont="1" applyBorder="1" applyAlignment="1">
      <alignment horizontal="center" vertical="center"/>
    </xf>
    <xf numFmtId="166" fontId="13" fillId="0" borderId="83" xfId="0" applyNumberFormat="1" applyFont="1" applyBorder="1" applyAlignment="1">
      <alignment vertical="center"/>
    </xf>
    <xf numFmtId="166" fontId="13" fillId="0" borderId="22" xfId="0" applyNumberFormat="1" applyFont="1" applyBorder="1" applyAlignment="1">
      <alignment horizontal="center" vertical="center"/>
    </xf>
    <xf numFmtId="166" fontId="13" fillId="0" borderId="55" xfId="0" applyNumberFormat="1" applyFont="1" applyBorder="1" applyAlignment="1">
      <alignment horizontal="center" vertical="center"/>
    </xf>
    <xf numFmtId="3" fontId="4" fillId="0" borderId="0" xfId="0" applyNumberFormat="1" applyFont="1"/>
    <xf numFmtId="166" fontId="13" fillId="0" borderId="16" xfId="0" applyNumberFormat="1" applyFont="1" applyBorder="1" applyAlignment="1">
      <alignment horizontal="center" vertical="center"/>
    </xf>
    <xf numFmtId="41" fontId="13" fillId="0" borderId="0" xfId="0" applyNumberFormat="1" applyFont="1" applyAlignment="1">
      <alignment vertical="center"/>
    </xf>
    <xf numFmtId="43" fontId="24" fillId="0" borderId="1" xfId="0" applyNumberFormat="1" applyFont="1" applyBorder="1" applyAlignment="1">
      <alignment vertical="center"/>
    </xf>
    <xf numFmtId="0" fontId="25" fillId="0" borderId="0" xfId="1" applyFont="1"/>
    <xf numFmtId="3" fontId="22" fillId="0" borderId="0" xfId="0" applyNumberFormat="1" applyFont="1"/>
    <xf numFmtId="0" fontId="16" fillId="0" borderId="0" xfId="0" applyFont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43" fontId="16" fillId="0" borderId="0" xfId="0" applyNumberFormat="1" applyFont="1" applyAlignment="1">
      <alignment vertical="center"/>
    </xf>
    <xf numFmtId="167" fontId="21" fillId="0" borderId="0" xfId="0" applyNumberFormat="1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43" fontId="13" fillId="0" borderId="0" xfId="0" applyNumberFormat="1" applyFont="1" applyAlignment="1">
      <alignment horizontal="centerContinuous" vertical="center"/>
    </xf>
    <xf numFmtId="166" fontId="19" fillId="0" borderId="0" xfId="0" applyNumberFormat="1" applyFont="1" applyAlignment="1">
      <alignment horizontal="left" vertical="center"/>
    </xf>
    <xf numFmtId="4" fontId="22" fillId="0" borderId="0" xfId="0" applyNumberFormat="1" applyFont="1"/>
    <xf numFmtId="43" fontId="21" fillId="0" borderId="0" xfId="0" applyNumberFormat="1" applyFont="1" applyAlignment="1">
      <alignment vertical="center"/>
    </xf>
    <xf numFmtId="43" fontId="16" fillId="0" borderId="0" xfId="0" applyNumberFormat="1" applyFont="1" applyAlignment="1">
      <alignment horizontal="center" vertical="center"/>
    </xf>
    <xf numFmtId="41" fontId="21" fillId="0" borderId="0" xfId="0" applyNumberFormat="1" applyFont="1" applyAlignment="1">
      <alignment vertical="center"/>
    </xf>
    <xf numFmtId="2" fontId="21" fillId="0" borderId="0" xfId="0" applyNumberFormat="1" applyFont="1" applyAlignment="1">
      <alignment vertical="center"/>
    </xf>
    <xf numFmtId="1" fontId="21" fillId="0" borderId="0" xfId="0" applyNumberFormat="1" applyFont="1" applyAlignment="1">
      <alignment vertical="center"/>
    </xf>
    <xf numFmtId="4" fontId="21" fillId="0" borderId="0" xfId="0" applyNumberFormat="1" applyFont="1" applyAlignment="1">
      <alignment vertical="center"/>
    </xf>
    <xf numFmtId="3" fontId="57" fillId="0" borderId="90" xfId="0" applyNumberFormat="1" applyFont="1" applyBorder="1" applyAlignment="1">
      <alignment horizontal="right" vertical="center"/>
    </xf>
    <xf numFmtId="3" fontId="57" fillId="0" borderId="89" xfId="0" applyNumberFormat="1" applyFont="1" applyBorder="1" applyAlignment="1">
      <alignment horizontal="right" vertical="center"/>
    </xf>
    <xf numFmtId="43" fontId="58" fillId="0" borderId="0" xfId="0" applyNumberFormat="1" applyFont="1" applyAlignment="1">
      <alignment vertical="center"/>
    </xf>
    <xf numFmtId="3" fontId="57" fillId="0" borderId="99" xfId="0" applyNumberFormat="1" applyFont="1" applyBorder="1" applyAlignment="1">
      <alignment horizontal="right" vertical="center"/>
    </xf>
    <xf numFmtId="43" fontId="16" fillId="0" borderId="45" xfId="0" applyNumberFormat="1" applyFont="1" applyBorder="1" applyAlignment="1">
      <alignment horizontal="center" vertical="center"/>
    </xf>
    <xf numFmtId="43" fontId="16" fillId="0" borderId="29" xfId="0" applyNumberFormat="1" applyFont="1" applyBorder="1" applyAlignment="1">
      <alignment horizontal="center" vertical="center"/>
    </xf>
    <xf numFmtId="41" fontId="16" fillId="0" borderId="45" xfId="0" applyNumberFormat="1" applyFont="1" applyBorder="1" applyAlignment="1">
      <alignment horizontal="center" vertical="center"/>
    </xf>
    <xf numFmtId="43" fontId="16" fillId="0" borderId="63" xfId="0" applyNumberFormat="1" applyFont="1" applyBorder="1" applyAlignment="1">
      <alignment horizontal="center" vertical="center"/>
    </xf>
    <xf numFmtId="4" fontId="25" fillId="0" borderId="46" xfId="0" applyNumberFormat="1" applyFont="1" applyBorder="1" applyAlignment="1">
      <alignment horizontal="right" vertical="center"/>
    </xf>
    <xf numFmtId="3" fontId="57" fillId="0" borderId="98" xfId="0" applyNumberFormat="1" applyFont="1" applyBorder="1" applyAlignment="1">
      <alignment horizontal="right" vertical="center"/>
    </xf>
    <xf numFmtId="3" fontId="57" fillId="0" borderId="87" xfId="0" applyNumberFormat="1" applyFont="1" applyBorder="1" applyAlignment="1">
      <alignment horizontal="right" vertical="center"/>
    </xf>
    <xf numFmtId="3" fontId="57" fillId="0" borderId="73" xfId="0" applyNumberFormat="1" applyFont="1" applyBorder="1" applyAlignment="1">
      <alignment horizontal="right" vertical="center"/>
    </xf>
    <xf numFmtId="0" fontId="39" fillId="0" borderId="0" xfId="6" applyFont="1" applyAlignment="1">
      <alignment vertical="center"/>
    </xf>
    <xf numFmtId="0" fontId="6" fillId="0" borderId="88" xfId="6" applyFont="1" applyBorder="1" applyAlignment="1">
      <alignment vertical="center"/>
    </xf>
    <xf numFmtId="3" fontId="6" fillId="0" borderId="89" xfId="6" applyNumberFormat="1" applyFont="1" applyBorder="1" applyAlignment="1">
      <alignment horizontal="right" vertical="center"/>
    </xf>
    <xf numFmtId="0" fontId="6" fillId="0" borderId="0" xfId="6" applyFont="1" applyAlignment="1">
      <alignment vertical="center"/>
    </xf>
    <xf numFmtId="0" fontId="6" fillId="0" borderId="89" xfId="6" applyFont="1" applyBorder="1" applyAlignment="1">
      <alignment vertical="center"/>
    </xf>
    <xf numFmtId="3" fontId="6" fillId="0" borderId="89" xfId="6" applyNumberFormat="1" applyFont="1" applyBorder="1" applyAlignment="1">
      <alignment vertical="center"/>
    </xf>
    <xf numFmtId="3" fontId="57" fillId="0" borderId="92" xfId="0" applyNumberFormat="1" applyFont="1" applyBorder="1" applyAlignment="1">
      <alignment horizontal="right" vertical="center"/>
    </xf>
    <xf numFmtId="0" fontId="41" fillId="4" borderId="0" xfId="11" applyFont="1" applyFill="1"/>
    <xf numFmtId="0" fontId="42" fillId="4" borderId="0" xfId="11" applyFont="1" applyFill="1" applyAlignment="1">
      <alignment vertical="center"/>
    </xf>
    <xf numFmtId="0" fontId="6" fillId="4" borderId="0" xfId="11" applyFont="1" applyFill="1"/>
    <xf numFmtId="0" fontId="4" fillId="4" borderId="0" xfId="6" applyFont="1" applyFill="1" applyAlignment="1">
      <alignment horizontal="centerContinuous" vertical="center"/>
    </xf>
    <xf numFmtId="0" fontId="39" fillId="4" borderId="0" xfId="6" applyFont="1" applyFill="1" applyAlignment="1">
      <alignment horizontal="centerContinuous" vertical="center"/>
    </xf>
    <xf numFmtId="0" fontId="43" fillId="4" borderId="0" xfId="6" applyFont="1" applyFill="1" applyAlignment="1">
      <alignment horizontal="centerContinuous" vertical="center"/>
    </xf>
    <xf numFmtId="0" fontId="39" fillId="4" borderId="0" xfId="6" applyFont="1" applyFill="1" applyAlignment="1">
      <alignment vertical="center"/>
    </xf>
    <xf numFmtId="0" fontId="6" fillId="4" borderId="0" xfId="6" applyFont="1" applyFill="1" applyAlignment="1">
      <alignment vertical="center"/>
    </xf>
    <xf numFmtId="169" fontId="44" fillId="4" borderId="0" xfId="6" applyNumberFormat="1" applyFont="1" applyFill="1" applyAlignment="1">
      <alignment horizontal="center"/>
    </xf>
    <xf numFmtId="170" fontId="44" fillId="4" borderId="0" xfId="6" applyNumberFormat="1" applyFont="1" applyFill="1" applyAlignment="1">
      <alignment horizontal="center" vertical="center"/>
    </xf>
    <xf numFmtId="0" fontId="45" fillId="4" borderId="0" xfId="6" applyFont="1" applyFill="1" applyAlignment="1">
      <alignment vertical="center"/>
    </xf>
    <xf numFmtId="0" fontId="46" fillId="4" borderId="0" xfId="6" applyFont="1" applyFill="1" applyAlignment="1">
      <alignment vertical="center"/>
    </xf>
    <xf numFmtId="0" fontId="47" fillId="4" borderId="0" xfId="6" applyFont="1" applyFill="1" applyAlignment="1">
      <alignment vertical="center"/>
    </xf>
    <xf numFmtId="3" fontId="6" fillId="4" borderId="0" xfId="6" applyNumberFormat="1" applyFont="1" applyFill="1" applyAlignment="1">
      <alignment horizontal="center" vertical="center"/>
    </xf>
    <xf numFmtId="0" fontId="48" fillId="4" borderId="0" xfId="6" applyFont="1" applyFill="1" applyAlignment="1">
      <alignment vertical="center"/>
    </xf>
    <xf numFmtId="0" fontId="6" fillId="4" borderId="1" xfId="6" applyFont="1" applyFill="1" applyBorder="1" applyAlignment="1">
      <alignment horizontal="center" vertical="center"/>
    </xf>
    <xf numFmtId="16" fontId="6" fillId="4" borderId="1" xfId="6" quotePrefix="1" applyNumberFormat="1" applyFont="1" applyFill="1" applyBorder="1" applyAlignment="1">
      <alignment horizontal="center" vertical="center"/>
    </xf>
    <xf numFmtId="0" fontId="6" fillId="4" borderId="2" xfId="6" applyFont="1" applyFill="1" applyBorder="1" applyAlignment="1">
      <alignment horizontal="center" vertical="center"/>
    </xf>
    <xf numFmtId="16" fontId="6" fillId="4" borderId="2" xfId="6" quotePrefix="1" applyNumberFormat="1" applyFont="1" applyFill="1" applyBorder="1" applyAlignment="1">
      <alignment horizontal="center" vertical="center"/>
    </xf>
    <xf numFmtId="0" fontId="6" fillId="4" borderId="86" xfId="6" applyFont="1" applyFill="1" applyBorder="1" applyAlignment="1">
      <alignment vertical="center"/>
    </xf>
    <xf numFmtId="3" fontId="6" fillId="4" borderId="87" xfId="6" applyNumberFormat="1" applyFont="1" applyFill="1" applyBorder="1" applyAlignment="1">
      <alignment horizontal="right" vertical="center"/>
    </xf>
    <xf numFmtId="0" fontId="6" fillId="4" borderId="87" xfId="6" applyFont="1" applyFill="1" applyBorder="1" applyAlignment="1">
      <alignment vertical="center"/>
    </xf>
    <xf numFmtId="3" fontId="6" fillId="4" borderId="87" xfId="6" applyNumberFormat="1" applyFont="1" applyFill="1" applyBorder="1" applyAlignment="1">
      <alignment vertical="center"/>
    </xf>
    <xf numFmtId="0" fontId="6" fillId="4" borderId="88" xfId="6" applyFont="1" applyFill="1" applyBorder="1" applyAlignment="1">
      <alignment vertical="center"/>
    </xf>
    <xf numFmtId="3" fontId="6" fillId="4" borderId="89" xfId="6" applyNumberFormat="1" applyFont="1" applyFill="1" applyBorder="1" applyAlignment="1">
      <alignment horizontal="right" vertical="center"/>
    </xf>
    <xf numFmtId="0" fontId="6" fillId="4" borderId="89" xfId="6" applyFont="1" applyFill="1" applyBorder="1" applyAlignment="1">
      <alignment vertical="center"/>
    </xf>
    <xf numFmtId="0" fontId="6" fillId="4" borderId="1" xfId="6" applyFont="1" applyFill="1" applyBorder="1" applyAlignment="1">
      <alignment vertical="center"/>
    </xf>
    <xf numFmtId="3" fontId="6" fillId="4" borderId="1" xfId="6" applyNumberFormat="1" applyFont="1" applyFill="1" applyBorder="1" applyAlignment="1">
      <alignment vertical="center"/>
    </xf>
    <xf numFmtId="0" fontId="6" fillId="4" borderId="91" xfId="6" applyFont="1" applyFill="1" applyBorder="1" applyAlignment="1">
      <alignment vertical="center"/>
    </xf>
    <xf numFmtId="3" fontId="6" fillId="4" borderId="89" xfId="6" applyNumberFormat="1" applyFont="1" applyFill="1" applyBorder="1" applyAlignment="1">
      <alignment vertical="center"/>
    </xf>
    <xf numFmtId="2" fontId="6" fillId="4" borderId="87" xfId="6" applyNumberFormat="1" applyFont="1" applyFill="1" applyBorder="1" applyAlignment="1">
      <alignment vertical="center"/>
    </xf>
    <xf numFmtId="3" fontId="6" fillId="4" borderId="1" xfId="6" applyNumberFormat="1" applyFont="1" applyFill="1" applyBorder="1" applyAlignment="1">
      <alignment horizontal="right" vertical="center"/>
    </xf>
    <xf numFmtId="3" fontId="6" fillId="4" borderId="92" xfId="6" applyNumberFormat="1" applyFont="1" applyFill="1" applyBorder="1" applyAlignment="1">
      <alignment horizontal="right" vertical="center"/>
    </xf>
    <xf numFmtId="2" fontId="6" fillId="4" borderId="89" xfId="6" applyNumberFormat="1" applyFont="1" applyFill="1" applyBorder="1" applyAlignment="1">
      <alignment vertical="center"/>
    </xf>
    <xf numFmtId="3" fontId="39" fillId="4" borderId="0" xfId="6" applyNumberFormat="1" applyFont="1" applyFill="1" applyAlignment="1">
      <alignment vertical="center"/>
    </xf>
    <xf numFmtId="3" fontId="6" fillId="4" borderId="2" xfId="6" applyNumberFormat="1" applyFont="1" applyFill="1" applyBorder="1" applyAlignment="1">
      <alignment horizontal="right" vertical="center"/>
    </xf>
    <xf numFmtId="3" fontId="6" fillId="4" borderId="3" xfId="6" applyNumberFormat="1" applyFont="1" applyFill="1" applyBorder="1" applyAlignment="1">
      <alignment horizontal="right" vertical="center"/>
    </xf>
    <xf numFmtId="16" fontId="6" fillId="4" borderId="1" xfId="6" applyNumberFormat="1" applyFont="1" applyFill="1" applyBorder="1" applyAlignment="1">
      <alignment horizontal="center" vertical="center"/>
    </xf>
    <xf numFmtId="0" fontId="6" fillId="4" borderId="88" xfId="6" applyFont="1" applyFill="1" applyBorder="1" applyAlignment="1">
      <alignment horizontal="left" vertical="center"/>
    </xf>
    <xf numFmtId="0" fontId="6" fillId="4" borderId="3" xfId="6" applyFont="1" applyFill="1" applyBorder="1" applyAlignment="1">
      <alignment vertical="center"/>
    </xf>
    <xf numFmtId="3" fontId="6" fillId="4" borderId="3" xfId="6" applyNumberFormat="1" applyFont="1" applyFill="1" applyBorder="1" applyAlignment="1">
      <alignment vertical="center"/>
    </xf>
    <xf numFmtId="0" fontId="6" fillId="4" borderId="93" xfId="6" applyFont="1" applyFill="1" applyBorder="1" applyAlignment="1">
      <alignment vertical="center"/>
    </xf>
    <xf numFmtId="3" fontId="6" fillId="4" borderId="90" xfId="6" applyNumberFormat="1" applyFont="1" applyFill="1" applyBorder="1" applyAlignment="1">
      <alignment horizontal="right" vertical="center"/>
    </xf>
    <xf numFmtId="0" fontId="6" fillId="4" borderId="89" xfId="6" applyFont="1" applyFill="1" applyBorder="1" applyAlignment="1">
      <alignment horizontal="left" vertical="center"/>
    </xf>
    <xf numFmtId="0" fontId="6" fillId="4" borderId="92" xfId="6" applyFont="1" applyFill="1" applyBorder="1" applyAlignment="1">
      <alignment horizontal="left" vertical="center"/>
    </xf>
    <xf numFmtId="0" fontId="6" fillId="4" borderId="73" xfId="6" applyFont="1" applyFill="1" applyBorder="1" applyAlignment="1">
      <alignment horizontal="center" vertical="center"/>
    </xf>
    <xf numFmtId="3" fontId="6" fillId="4" borderId="61" xfId="6" applyNumberFormat="1" applyFont="1" applyFill="1" applyBorder="1" applyAlignment="1">
      <alignment horizontal="right" vertical="center"/>
    </xf>
    <xf numFmtId="3" fontId="6" fillId="4" borderId="73" xfId="6" applyNumberFormat="1" applyFont="1" applyFill="1" applyBorder="1" applyAlignment="1">
      <alignment horizontal="right" vertical="center"/>
    </xf>
    <xf numFmtId="0" fontId="6" fillId="4" borderId="51" xfId="6" applyFont="1" applyFill="1" applyBorder="1" applyAlignment="1">
      <alignment vertical="center"/>
    </xf>
    <xf numFmtId="3" fontId="6" fillId="4" borderId="51" xfId="6" applyNumberFormat="1" applyFont="1" applyFill="1" applyBorder="1" applyAlignment="1">
      <alignment horizontal="right" vertical="center"/>
    </xf>
    <xf numFmtId="3" fontId="6" fillId="4" borderId="0" xfId="6" applyNumberFormat="1" applyFont="1" applyFill="1" applyAlignment="1">
      <alignment horizontal="right" vertical="center"/>
    </xf>
    <xf numFmtId="0" fontId="5" fillId="4" borderId="0" xfId="6" applyFont="1" applyFill="1" applyAlignment="1">
      <alignment vertical="center"/>
    </xf>
    <xf numFmtId="0" fontId="6" fillId="4" borderId="92" xfId="6" applyFont="1" applyFill="1" applyBorder="1" applyAlignment="1">
      <alignment vertical="center"/>
    </xf>
    <xf numFmtId="0" fontId="49" fillId="4" borderId="0" xfId="6" applyFont="1" applyFill="1" applyAlignment="1">
      <alignment vertical="center"/>
    </xf>
    <xf numFmtId="3" fontId="6" fillId="4" borderId="90" xfId="6" applyNumberFormat="1" applyFont="1" applyFill="1" applyBorder="1" applyAlignment="1">
      <alignment vertical="center"/>
    </xf>
    <xf numFmtId="16" fontId="6" fillId="4" borderId="2" xfId="6" applyNumberFormat="1" applyFont="1" applyFill="1" applyBorder="1" applyAlignment="1">
      <alignment horizontal="center" vertical="center"/>
    </xf>
    <xf numFmtId="0" fontId="6" fillId="4" borderId="0" xfId="6" applyFont="1" applyFill="1" applyAlignment="1">
      <alignment horizontal="center" vertical="center"/>
    </xf>
    <xf numFmtId="3" fontId="6" fillId="4" borderId="93" xfId="6" applyNumberFormat="1" applyFont="1" applyFill="1" applyBorder="1" applyAlignment="1">
      <alignment horizontal="right" vertical="center"/>
    </xf>
    <xf numFmtId="0" fontId="6" fillId="4" borderId="90" xfId="6" applyFont="1" applyFill="1" applyBorder="1" applyAlignment="1">
      <alignment vertical="center"/>
    </xf>
    <xf numFmtId="3" fontId="6" fillId="4" borderId="1" xfId="6" applyNumberFormat="1" applyFont="1" applyFill="1" applyBorder="1" applyAlignment="1">
      <alignment horizontal="center" vertical="center"/>
    </xf>
    <xf numFmtId="0" fontId="6" fillId="4" borderId="94" xfId="6" applyFont="1" applyFill="1" applyBorder="1" applyAlignment="1">
      <alignment vertical="center"/>
    </xf>
    <xf numFmtId="0" fontId="6" fillId="4" borderId="4" xfId="6" applyFont="1" applyFill="1" applyBorder="1" applyAlignment="1">
      <alignment vertical="center"/>
    </xf>
    <xf numFmtId="0" fontId="6" fillId="4" borderId="87" xfId="6" applyFont="1" applyFill="1" applyBorder="1" applyAlignment="1">
      <alignment horizontal="right" vertical="center"/>
    </xf>
    <xf numFmtId="3" fontId="6" fillId="4" borderId="1" xfId="12" applyNumberFormat="1" applyFont="1" applyFill="1" applyBorder="1" applyAlignment="1">
      <alignment horizontal="right" vertical="center"/>
    </xf>
    <xf numFmtId="0" fontId="12" fillId="28" borderId="0" xfId="1" applyFont="1" applyFill="1"/>
    <xf numFmtId="0" fontId="14" fillId="29" borderId="9" xfId="1" applyFont="1" applyFill="1" applyBorder="1" applyAlignment="1">
      <alignment horizontal="center"/>
    </xf>
    <xf numFmtId="0" fontId="14" fillId="29" borderId="15" xfId="1" applyFont="1" applyFill="1" applyBorder="1" applyAlignment="1">
      <alignment horizontal="center"/>
    </xf>
    <xf numFmtId="166" fontId="13" fillId="0" borderId="17" xfId="42" applyNumberFormat="1" applyFont="1" applyFill="1" applyBorder="1" applyAlignment="1">
      <alignment horizontal="right"/>
    </xf>
    <xf numFmtId="166" fontId="13" fillId="0" borderId="19" xfId="42" applyNumberFormat="1" applyFont="1" applyFill="1" applyBorder="1" applyAlignment="1">
      <alignment horizontal="right"/>
    </xf>
    <xf numFmtId="166" fontId="13" fillId="29" borderId="21" xfId="42" applyNumberFormat="1" applyFont="1" applyFill="1" applyBorder="1"/>
    <xf numFmtId="166" fontId="13" fillId="0" borderId="23" xfId="42" applyNumberFormat="1" applyFont="1" applyFill="1" applyBorder="1" applyAlignment="1">
      <alignment horizontal="right"/>
    </xf>
    <xf numFmtId="166" fontId="13" fillId="29" borderId="27" xfId="42" applyNumberFormat="1" applyFont="1" applyFill="1" applyBorder="1"/>
    <xf numFmtId="166" fontId="13" fillId="0" borderId="29" xfId="42" applyNumberFormat="1" applyFont="1" applyFill="1" applyBorder="1" applyAlignment="1">
      <alignment horizontal="right"/>
    </xf>
    <xf numFmtId="166" fontId="16" fillId="0" borderId="33" xfId="42" applyNumberFormat="1" applyFont="1" applyFill="1" applyBorder="1"/>
    <xf numFmtId="166" fontId="16" fillId="29" borderId="34" xfId="42" applyNumberFormat="1" applyFont="1" applyFill="1" applyBorder="1"/>
    <xf numFmtId="0" fontId="14" fillId="29" borderId="40" xfId="1" applyFont="1" applyFill="1" applyBorder="1" applyAlignment="1">
      <alignment horizontal="center"/>
    </xf>
    <xf numFmtId="41" fontId="13" fillId="0" borderId="17" xfId="42" applyNumberFormat="1" applyFont="1" applyFill="1" applyBorder="1" applyAlignment="1">
      <alignment horizontal="right"/>
    </xf>
    <xf numFmtId="166" fontId="13" fillId="29" borderId="21" xfId="42" applyNumberFormat="1" applyFont="1" applyFill="1" applyBorder="1" applyAlignment="1">
      <alignment horizontal="right"/>
    </xf>
    <xf numFmtId="41" fontId="13" fillId="0" borderId="23" xfId="42" applyNumberFormat="1" applyFont="1" applyFill="1" applyBorder="1" applyAlignment="1">
      <alignment horizontal="right"/>
    </xf>
    <xf numFmtId="166" fontId="13" fillId="29" borderId="27" xfId="42" applyNumberFormat="1" applyFont="1" applyFill="1" applyBorder="1" applyAlignment="1">
      <alignment horizontal="right"/>
    </xf>
    <xf numFmtId="41" fontId="13" fillId="0" borderId="29" xfId="42" applyNumberFormat="1" applyFont="1" applyFill="1" applyBorder="1" applyAlignment="1">
      <alignment horizontal="right"/>
    </xf>
    <xf numFmtId="166" fontId="16" fillId="0" borderId="41" xfId="42" applyNumberFormat="1" applyFont="1" applyFill="1" applyBorder="1"/>
    <xf numFmtId="166" fontId="16" fillId="0" borderId="42" xfId="42" applyNumberFormat="1" applyFont="1" applyFill="1" applyBorder="1"/>
    <xf numFmtId="166" fontId="14" fillId="0" borderId="0" xfId="42" applyNumberFormat="1" applyFont="1" applyFill="1" applyBorder="1"/>
    <xf numFmtId="166" fontId="14" fillId="0" borderId="0" xfId="42" applyNumberFormat="1" applyFont="1" applyBorder="1"/>
    <xf numFmtId="0" fontId="12" fillId="28" borderId="38" xfId="1" applyFont="1" applyFill="1" applyBorder="1"/>
    <xf numFmtId="166" fontId="16" fillId="0" borderId="0" xfId="42" applyNumberFormat="1" applyFont="1" applyFill="1" applyBorder="1"/>
    <xf numFmtId="4" fontId="13" fillId="0" borderId="0" xfId="137" applyNumberFormat="1" applyFont="1" applyAlignment="1">
      <alignment vertical="center"/>
    </xf>
    <xf numFmtId="4" fontId="13" fillId="0" borderId="23" xfId="137" applyNumberFormat="1" applyFont="1" applyBorder="1" applyAlignment="1">
      <alignment vertical="center"/>
    </xf>
    <xf numFmtId="166" fontId="13" fillId="0" borderId="45" xfId="4" applyNumberFormat="1" applyFont="1" applyBorder="1" applyAlignment="1">
      <alignment horizontal="right" vertical="center"/>
    </xf>
    <xf numFmtId="4" fontId="13" fillId="0" borderId="45" xfId="4" applyNumberFormat="1" applyFont="1" applyBorder="1" applyAlignment="1">
      <alignment horizontal="right" vertical="center"/>
    </xf>
    <xf numFmtId="166" fontId="13" fillId="0" borderId="46" xfId="4" applyNumberFormat="1" applyFont="1" applyBorder="1" applyAlignment="1">
      <alignment horizontal="right" vertical="center"/>
    </xf>
    <xf numFmtId="4" fontId="13" fillId="0" borderId="46" xfId="4" applyNumberFormat="1" applyFont="1" applyBorder="1" applyAlignment="1">
      <alignment horizontal="right" vertical="center"/>
    </xf>
    <xf numFmtId="43" fontId="13" fillId="0" borderId="0" xfId="42" applyFont="1" applyAlignment="1">
      <alignment vertical="center"/>
    </xf>
    <xf numFmtId="3" fontId="57" fillId="0" borderId="87" xfId="2" applyNumberFormat="1" applyFont="1" applyBorder="1" applyAlignment="1">
      <alignment horizontal="right" vertical="center"/>
    </xf>
    <xf numFmtId="3" fontId="57" fillId="0" borderId="89" xfId="2" applyNumberFormat="1" applyFont="1" applyBorder="1" applyAlignment="1">
      <alignment horizontal="right" vertical="center"/>
    </xf>
    <xf numFmtId="3" fontId="57" fillId="0" borderId="90" xfId="2" applyNumberFormat="1" applyFont="1" applyBorder="1" applyAlignment="1">
      <alignment horizontal="right" vertical="center"/>
    </xf>
    <xf numFmtId="3" fontId="57" fillId="4" borderId="89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38" xfId="0" applyBorder="1"/>
    <xf numFmtId="166" fontId="24" fillId="0" borderId="0" xfId="42" applyNumberFormat="1" applyFont="1" applyFill="1" applyAlignment="1">
      <alignment vertical="center"/>
    </xf>
    <xf numFmtId="166" fontId="19" fillId="0" borderId="0" xfId="42" applyNumberFormat="1" applyFont="1" applyAlignment="1">
      <alignment horizontal="left" vertical="center"/>
    </xf>
    <xf numFmtId="166" fontId="16" fillId="0" borderId="0" xfId="42" applyNumberFormat="1" applyFont="1" applyFill="1" applyAlignment="1">
      <alignment vertical="center"/>
    </xf>
    <xf numFmtId="166" fontId="21" fillId="0" borderId="0" xfId="42" applyNumberFormat="1" applyFont="1" applyAlignment="1">
      <alignment vertical="center"/>
    </xf>
    <xf numFmtId="166" fontId="19" fillId="0" borderId="0" xfId="42" applyNumberFormat="1" applyFont="1" applyFill="1" applyBorder="1" applyAlignment="1">
      <alignment horizontal="center" vertical="center"/>
    </xf>
    <xf numFmtId="166" fontId="21" fillId="2" borderId="83" xfId="42" applyNumberFormat="1" applyFont="1" applyFill="1" applyBorder="1" applyAlignment="1">
      <alignment horizontal="center" vertical="center"/>
    </xf>
    <xf numFmtId="166" fontId="36" fillId="2" borderId="83" xfId="42" applyNumberFormat="1" applyFont="1" applyFill="1" applyBorder="1" applyAlignment="1">
      <alignment horizontal="center" vertical="center"/>
    </xf>
    <xf numFmtId="166" fontId="25" fillId="0" borderId="24" xfId="42" applyNumberFormat="1" applyFont="1" applyFill="1" applyBorder="1" applyAlignment="1">
      <alignment vertical="center"/>
    </xf>
    <xf numFmtId="166" fontId="25" fillId="0" borderId="24" xfId="89" applyNumberFormat="1" applyFont="1" applyFill="1" applyBorder="1" applyAlignment="1">
      <alignment vertical="center"/>
    </xf>
    <xf numFmtId="166" fontId="25" fillId="0" borderId="24" xfId="96" applyNumberFormat="1" applyFont="1" applyFill="1" applyBorder="1" applyAlignment="1">
      <alignment vertical="center"/>
    </xf>
    <xf numFmtId="166" fontId="25" fillId="2" borderId="75" xfId="42" applyNumberFormat="1" applyFont="1" applyFill="1" applyBorder="1" applyAlignment="1">
      <alignment vertical="center"/>
    </xf>
    <xf numFmtId="166" fontId="25" fillId="0" borderId="24" xfId="42" applyNumberFormat="1" applyFont="1" applyFill="1" applyBorder="1" applyAlignment="1">
      <alignment horizontal="right" vertical="center"/>
    </xf>
    <xf numFmtId="166" fontId="25" fillId="0" borderId="23" xfId="105" applyNumberFormat="1" applyFont="1" applyFill="1" applyBorder="1" applyAlignment="1">
      <alignment vertical="center"/>
    </xf>
    <xf numFmtId="166" fontId="25" fillId="0" borderId="24" xfId="42" applyNumberFormat="1" applyFont="1" applyBorder="1" applyAlignment="1">
      <alignment vertical="center"/>
    </xf>
    <xf numFmtId="0" fontId="21" fillId="2" borderId="23" xfId="0" applyFont="1" applyFill="1" applyBorder="1" applyAlignment="1">
      <alignment vertical="center"/>
    </xf>
    <xf numFmtId="166" fontId="21" fillId="2" borderId="24" xfId="42" applyNumberFormat="1" applyFont="1" applyFill="1" applyBorder="1" applyAlignment="1">
      <alignment vertical="center"/>
    </xf>
    <xf numFmtId="166" fontId="21" fillId="2" borderId="75" xfId="42" applyNumberFormat="1" applyFont="1" applyFill="1" applyBorder="1" applyAlignment="1">
      <alignment vertical="center"/>
    </xf>
    <xf numFmtId="166" fontId="25" fillId="0" borderId="24" xfId="87" applyNumberFormat="1" applyFont="1" applyFill="1" applyBorder="1" applyAlignment="1">
      <alignment vertical="center"/>
    </xf>
    <xf numFmtId="166" fontId="25" fillId="0" borderId="24" xfId="89" applyNumberFormat="1" applyFont="1" applyFill="1" applyBorder="1" applyAlignment="1">
      <alignment horizontal="center" vertical="center"/>
    </xf>
    <xf numFmtId="166" fontId="25" fillId="0" borderId="24" xfId="89" applyNumberFormat="1" applyFont="1" applyBorder="1" applyAlignment="1">
      <alignment vertical="center"/>
    </xf>
    <xf numFmtId="166" fontId="24" fillId="0" borderId="24" xfId="42" applyNumberFormat="1" applyFont="1" applyFill="1" applyBorder="1" applyAlignment="1">
      <alignment vertical="center"/>
    </xf>
    <xf numFmtId="166" fontId="24" fillId="0" borderId="24" xfId="96" applyNumberFormat="1" applyFont="1" applyFill="1" applyBorder="1" applyAlignment="1">
      <alignment vertical="center"/>
    </xf>
    <xf numFmtId="0" fontId="21" fillId="2" borderId="17" xfId="0" applyFont="1" applyFill="1" applyBorder="1" applyAlignment="1">
      <alignment vertical="center"/>
    </xf>
    <xf numFmtId="166" fontId="21" fillId="2" borderId="18" xfId="42" applyNumberFormat="1" applyFont="1" applyFill="1" applyBorder="1" applyAlignment="1">
      <alignment vertical="center"/>
    </xf>
    <xf numFmtId="166" fontId="24" fillId="2" borderId="75" xfId="42" applyNumberFormat="1" applyFont="1" applyFill="1" applyBorder="1" applyAlignment="1">
      <alignment vertical="center"/>
    </xf>
    <xf numFmtId="43" fontId="21" fillId="2" borderId="41" xfId="42" applyFont="1" applyFill="1" applyBorder="1" applyAlignment="1">
      <alignment vertical="center"/>
    </xf>
    <xf numFmtId="4" fontId="21" fillId="2" borderId="41" xfId="135" applyNumberFormat="1" applyFont="1" applyFill="1" applyBorder="1" applyAlignment="1">
      <alignment vertical="center"/>
    </xf>
    <xf numFmtId="43" fontId="21" fillId="2" borderId="33" xfId="42" applyFont="1" applyFill="1" applyBorder="1" applyAlignment="1">
      <alignment vertical="center"/>
    </xf>
    <xf numFmtId="4" fontId="21" fillId="2" borderId="1" xfId="42" applyNumberFormat="1" applyFont="1" applyFill="1" applyBorder="1" applyAlignment="1">
      <alignment vertical="center"/>
    </xf>
    <xf numFmtId="43" fontId="24" fillId="0" borderId="0" xfId="42" applyFont="1" applyFill="1" applyAlignment="1">
      <alignment vertical="center"/>
    </xf>
    <xf numFmtId="166" fontId="24" fillId="0" borderId="0" xfId="42" applyNumberFormat="1" applyFont="1" applyAlignment="1">
      <alignment vertical="center"/>
    </xf>
    <xf numFmtId="168" fontId="24" fillId="0" borderId="0" xfId="42" applyNumberFormat="1" applyFont="1" applyFill="1" applyAlignment="1">
      <alignment vertical="center"/>
    </xf>
    <xf numFmtId="4" fontId="24" fillId="0" borderId="0" xfId="42" applyNumberFormat="1" applyFont="1" applyFill="1" applyAlignment="1">
      <alignment vertical="center"/>
    </xf>
    <xf numFmtId="168" fontId="16" fillId="0" borderId="0" xfId="0" applyNumberFormat="1" applyFont="1" applyAlignment="1">
      <alignment vertical="center"/>
    </xf>
    <xf numFmtId="0" fontId="16" fillId="0" borderId="38" xfId="0" applyFont="1" applyBorder="1" applyAlignment="1">
      <alignment vertical="center"/>
    </xf>
    <xf numFmtId="0" fontId="16" fillId="27" borderId="2" xfId="0" applyFont="1" applyFill="1" applyBorder="1" applyAlignment="1">
      <alignment horizontal="center" vertical="center"/>
    </xf>
    <xf numFmtId="0" fontId="16" fillId="27" borderId="73" xfId="0" applyFont="1" applyFill="1" applyBorder="1" applyAlignment="1">
      <alignment horizontal="center" vertical="center"/>
    </xf>
    <xf numFmtId="4" fontId="16" fillId="27" borderId="65" xfId="0" applyNumberFormat="1" applyFont="1" applyFill="1" applyBorder="1" applyAlignment="1">
      <alignment horizontal="right" vertical="center"/>
    </xf>
    <xf numFmtId="3" fontId="25" fillId="0" borderId="81" xfId="0" applyNumberFormat="1" applyFont="1" applyBorder="1" applyAlignment="1">
      <alignment horizontal="right" vertical="center"/>
    </xf>
    <xf numFmtId="4" fontId="25" fillId="0" borderId="83" xfId="96" applyNumberFormat="1" applyFont="1" applyFill="1" applyBorder="1" applyAlignment="1">
      <alignment horizontal="right" vertical="center"/>
    </xf>
    <xf numFmtId="4" fontId="25" fillId="0" borderId="83" xfId="0" applyNumberFormat="1" applyFont="1" applyBorder="1" applyAlignment="1">
      <alignment horizontal="right" vertical="center"/>
    </xf>
    <xf numFmtId="41" fontId="25" fillId="0" borderId="83" xfId="0" applyNumberFormat="1" applyFont="1" applyBorder="1" applyAlignment="1">
      <alignment horizontal="right" vertical="center"/>
    </xf>
    <xf numFmtId="4" fontId="25" fillId="0" borderId="64" xfId="0" applyNumberFormat="1" applyFont="1" applyBorder="1" applyAlignment="1">
      <alignment horizontal="right" vertical="center"/>
    </xf>
    <xf numFmtId="172" fontId="13" fillId="0" borderId="0" xfId="0" applyNumberFormat="1" applyFont="1" applyAlignment="1">
      <alignment vertical="center"/>
    </xf>
    <xf numFmtId="3" fontId="25" fillId="0" borderId="22" xfId="5" applyNumberFormat="1" applyFont="1" applyBorder="1" applyAlignment="1">
      <alignment horizontal="right" vertical="center"/>
    </xf>
    <xf numFmtId="4" fontId="25" fillId="0" borderId="23" xfId="5" applyNumberFormat="1" applyFont="1" applyBorder="1" applyAlignment="1">
      <alignment horizontal="right" vertical="center"/>
    </xf>
    <xf numFmtId="41" fontId="25" fillId="0" borderId="23" xfId="0" applyNumberFormat="1" applyFont="1" applyBorder="1" applyAlignment="1">
      <alignment horizontal="right" vertical="center"/>
    </xf>
    <xf numFmtId="3" fontId="25" fillId="0" borderId="22" xfId="0" applyNumberFormat="1" applyFont="1" applyBorder="1" applyAlignment="1">
      <alignment horizontal="right" vertical="center"/>
    </xf>
    <xf numFmtId="4" fontId="25" fillId="0" borderId="45" xfId="42" applyNumberFormat="1" applyFont="1" applyFill="1" applyBorder="1" applyAlignment="1">
      <alignment horizontal="right" vertical="center"/>
    </xf>
    <xf numFmtId="4" fontId="16" fillId="27" borderId="75" xfId="0" applyNumberFormat="1" applyFont="1" applyFill="1" applyBorder="1" applyAlignment="1">
      <alignment horizontal="right" vertical="center"/>
    </xf>
    <xf numFmtId="4" fontId="97" fillId="0" borderId="23" xfId="135" quotePrefix="1" applyNumberFormat="1" applyFont="1" applyBorder="1" applyAlignment="1">
      <alignment horizontal="right" vertical="center"/>
    </xf>
    <xf numFmtId="4" fontId="97" fillId="0" borderId="23" xfId="135" applyNumberFormat="1" applyFont="1" applyBorder="1" applyAlignment="1">
      <alignment horizontal="right"/>
    </xf>
    <xf numFmtId="41" fontId="97" fillId="0" borderId="23" xfId="135" quotePrefix="1" applyNumberFormat="1" applyFont="1" applyBorder="1" applyAlignment="1">
      <alignment horizontal="right" vertical="center"/>
    </xf>
    <xf numFmtId="4" fontId="97" fillId="0" borderId="23" xfId="135" applyNumberFormat="1" applyFont="1" applyBorder="1" applyAlignment="1">
      <alignment horizontal="right" vertical="center"/>
    </xf>
    <xf numFmtId="4" fontId="97" fillId="0" borderId="27" xfId="135" applyNumberFormat="1" applyFont="1" applyBorder="1" applyAlignment="1">
      <alignment horizontal="right" vertical="center"/>
    </xf>
    <xf numFmtId="4" fontId="98" fillId="0" borderId="0" xfId="0" applyNumberFormat="1" applyFont="1"/>
    <xf numFmtId="166" fontId="13" fillId="0" borderId="24" xfId="0" applyNumberFormat="1" applyFont="1" applyBorder="1" applyAlignment="1">
      <alignment vertical="center"/>
    </xf>
    <xf numFmtId="4" fontId="4" fillId="0" borderId="47" xfId="0" applyNumberFormat="1" applyFont="1" applyBorder="1"/>
    <xf numFmtId="3" fontId="25" fillId="0" borderId="22" xfId="42" quotePrefix="1" applyNumberFormat="1" applyFont="1" applyBorder="1" applyAlignment="1">
      <alignment horizontal="right"/>
    </xf>
    <xf numFmtId="4" fontId="25" fillId="0" borderId="23" xfId="42" applyNumberFormat="1" applyFont="1" applyBorder="1" applyAlignment="1">
      <alignment horizontal="right"/>
    </xf>
    <xf numFmtId="4" fontId="25" fillId="0" borderId="56" xfId="0" applyNumberFormat="1" applyFont="1" applyBorder="1" applyAlignment="1">
      <alignment horizontal="right" vertical="center"/>
    </xf>
    <xf numFmtId="4" fontId="25" fillId="0" borderId="23" xfId="0" quotePrefix="1" applyNumberFormat="1" applyFont="1" applyBorder="1" applyAlignment="1">
      <alignment horizontal="right" vertical="center"/>
    </xf>
    <xf numFmtId="3" fontId="25" fillId="4" borderId="22" xfId="135" applyNumberFormat="1" applyFont="1" applyFill="1" applyBorder="1" applyAlignment="1">
      <alignment horizontal="right" vertical="center"/>
    </xf>
    <xf numFmtId="4" fontId="25" fillId="4" borderId="23" xfId="135" applyNumberFormat="1" applyFont="1" applyFill="1" applyBorder="1" applyAlignment="1">
      <alignment horizontal="right" vertical="center"/>
    </xf>
    <xf numFmtId="4" fontId="25" fillId="4" borderId="19" xfId="135" applyNumberFormat="1" applyFont="1" applyFill="1" applyBorder="1" applyAlignment="1">
      <alignment horizontal="right" vertical="center"/>
    </xf>
    <xf numFmtId="41" fontId="25" fillId="4" borderId="20" xfId="135" applyNumberFormat="1" applyFont="1" applyFill="1" applyBorder="1" applyAlignment="1">
      <alignment horizontal="right" vertical="center"/>
    </xf>
    <xf numFmtId="4" fontId="25" fillId="4" borderId="18" xfId="135" applyNumberFormat="1" applyFont="1" applyFill="1" applyBorder="1" applyAlignment="1">
      <alignment horizontal="right" vertical="center"/>
    </xf>
    <xf numFmtId="4" fontId="25" fillId="4" borderId="23" xfId="42" applyNumberFormat="1" applyFont="1" applyFill="1" applyBorder="1" applyAlignment="1">
      <alignment horizontal="right" vertical="center"/>
    </xf>
    <xf numFmtId="4" fontId="25" fillId="4" borderId="18" xfId="46" applyNumberFormat="1" applyFont="1" applyFill="1" applyBorder="1" applyAlignment="1">
      <alignment horizontal="right" vertical="center"/>
    </xf>
    <xf numFmtId="4" fontId="25" fillId="4" borderId="27" xfId="135" applyNumberFormat="1" applyFont="1" applyFill="1" applyBorder="1" applyAlignment="1">
      <alignment horizontal="right" vertical="center"/>
    </xf>
    <xf numFmtId="3" fontId="25" fillId="0" borderId="22" xfId="135" applyNumberFormat="1" applyFont="1" applyBorder="1" applyAlignment="1">
      <alignment horizontal="right" vertical="center"/>
    </xf>
    <xf numFmtId="4" fontId="25" fillId="0" borderId="23" xfId="89" applyNumberFormat="1" applyFont="1" applyFill="1" applyBorder="1" applyAlignment="1">
      <alignment horizontal="right" vertical="center"/>
    </xf>
    <xf numFmtId="4" fontId="25" fillId="0" borderId="23" xfId="135" applyNumberFormat="1" applyFont="1" applyBorder="1" applyAlignment="1">
      <alignment horizontal="right" vertical="center"/>
    </xf>
    <xf numFmtId="41" fontId="25" fillId="0" borderId="23" xfId="135" applyNumberFormat="1" applyFont="1" applyBorder="1" applyAlignment="1">
      <alignment horizontal="right" vertical="center"/>
    </xf>
    <xf numFmtId="4" fontId="25" fillId="0" borderId="27" xfId="135" applyNumberFormat="1" applyFont="1" applyBorder="1" applyAlignment="1">
      <alignment horizontal="right" vertical="center"/>
    </xf>
    <xf numFmtId="4" fontId="16" fillId="27" borderId="66" xfId="0" applyNumberFormat="1" applyFont="1" applyFill="1" applyBorder="1" applyAlignment="1">
      <alignment horizontal="right" vertical="center"/>
    </xf>
    <xf numFmtId="3" fontId="25" fillId="0" borderId="67" xfId="0" applyNumberFormat="1" applyFont="1" applyBorder="1" applyAlignment="1">
      <alignment horizontal="right" vertical="center"/>
    </xf>
    <xf numFmtId="41" fontId="25" fillId="0" borderId="46" xfId="0" applyNumberFormat="1" applyFont="1" applyBorder="1" applyAlignment="1">
      <alignment horizontal="right" vertical="center"/>
    </xf>
    <xf numFmtId="4" fontId="25" fillId="0" borderId="69" xfId="0" applyNumberFormat="1" applyFont="1" applyBorder="1" applyAlignment="1">
      <alignment horizontal="right" vertical="center"/>
    </xf>
    <xf numFmtId="43" fontId="99" fillId="0" borderId="0" xfId="0" applyNumberFormat="1" applyFont="1" applyAlignment="1">
      <alignment vertical="center"/>
    </xf>
    <xf numFmtId="3" fontId="58" fillId="0" borderId="0" xfId="0" applyNumberFormat="1" applyFont="1" applyAlignment="1">
      <alignment vertical="center"/>
    </xf>
    <xf numFmtId="3" fontId="21" fillId="3" borderId="43" xfId="0" applyNumberFormat="1" applyFont="1" applyFill="1" applyBorder="1" applyAlignment="1">
      <alignment vertical="center"/>
    </xf>
    <xf numFmtId="41" fontId="21" fillId="3" borderId="33" xfId="0" applyNumberFormat="1" applyFont="1" applyFill="1" applyBorder="1" applyAlignment="1">
      <alignment horizontal="right" vertical="center"/>
    </xf>
    <xf numFmtId="41" fontId="13" fillId="0" borderId="0" xfId="0" applyNumberFormat="1" applyFont="1" applyAlignment="1">
      <alignment horizontal="right" vertical="center"/>
    </xf>
    <xf numFmtId="3" fontId="21" fillId="3" borderId="33" xfId="0" applyNumberFormat="1" applyFont="1" applyFill="1" applyBorder="1" applyAlignment="1">
      <alignment vertical="center"/>
    </xf>
    <xf numFmtId="166" fontId="14" fillId="0" borderId="0" xfId="0" applyNumberFormat="1" applyFont="1" applyAlignment="1">
      <alignment vertical="center"/>
    </xf>
    <xf numFmtId="166" fontId="13" fillId="0" borderId="17" xfId="0" applyNumberFormat="1" applyFont="1" applyBorder="1" applyAlignment="1">
      <alignment vertical="center"/>
    </xf>
    <xf numFmtId="166" fontId="13" fillId="0" borderId="45" xfId="0" applyNumberFormat="1" applyFont="1" applyBorder="1" applyAlignment="1">
      <alignment vertical="center"/>
    </xf>
    <xf numFmtId="166" fontId="16" fillId="0" borderId="0" xfId="0" applyNumberFormat="1" applyFont="1" applyAlignment="1">
      <alignment vertical="center"/>
    </xf>
    <xf numFmtId="43" fontId="19" fillId="0" borderId="0" xfId="0" applyNumberFormat="1" applyFont="1" applyAlignment="1">
      <alignment vertical="center"/>
    </xf>
    <xf numFmtId="167" fontId="21" fillId="0" borderId="0" xfId="0" quotePrefix="1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3" fontId="23" fillId="0" borderId="0" xfId="0" applyNumberFormat="1" applyFont="1" applyAlignment="1">
      <alignment vertical="center"/>
    </xf>
    <xf numFmtId="0" fontId="14" fillId="0" borderId="50" xfId="0" applyFont="1" applyBorder="1" applyAlignment="1">
      <alignment vertical="center"/>
    </xf>
    <xf numFmtId="0" fontId="14" fillId="0" borderId="51" xfId="0" applyFont="1" applyBorder="1" applyAlignment="1">
      <alignment vertical="center"/>
    </xf>
    <xf numFmtId="0" fontId="21" fillId="0" borderId="52" xfId="0" applyFont="1" applyBorder="1" applyAlignment="1">
      <alignment horizontal="centerContinuous" vertical="center"/>
    </xf>
    <xf numFmtId="0" fontId="21" fillId="0" borderId="53" xfId="0" applyFont="1" applyBorder="1" applyAlignment="1">
      <alignment horizontal="centerContinuous" vertical="center"/>
    </xf>
    <xf numFmtId="43" fontId="21" fillId="0" borderId="52" xfId="0" applyNumberFormat="1" applyFont="1" applyBorder="1" applyAlignment="1">
      <alignment horizontal="centerContinuous" vertical="center"/>
    </xf>
    <xf numFmtId="43" fontId="21" fillId="0" borderId="53" xfId="0" applyNumberFormat="1" applyFont="1" applyBorder="1" applyAlignment="1">
      <alignment horizontal="centerContinuous" vertical="center"/>
    </xf>
    <xf numFmtId="166" fontId="14" fillId="0" borderId="53" xfId="0" applyNumberFormat="1" applyFont="1" applyBorder="1" applyAlignment="1">
      <alignment horizontal="centerContinuous" vertical="center"/>
    </xf>
    <xf numFmtId="43" fontId="14" fillId="0" borderId="53" xfId="0" applyNumberFormat="1" applyFont="1" applyBorder="1" applyAlignment="1">
      <alignment horizontal="centerContinuous" vertical="center"/>
    </xf>
    <xf numFmtId="0" fontId="14" fillId="0" borderId="53" xfId="0" applyFont="1" applyBorder="1" applyAlignment="1">
      <alignment horizontal="centerContinuous" vertical="center"/>
    </xf>
    <xf numFmtId="43" fontId="14" fillId="0" borderId="54" xfId="0" applyNumberFormat="1" applyFont="1" applyBorder="1" applyAlignment="1">
      <alignment horizontal="centerContinuous" vertical="center"/>
    </xf>
    <xf numFmtId="0" fontId="14" fillId="0" borderId="28" xfId="0" applyFont="1" applyBorder="1" applyAlignment="1">
      <alignment vertical="center"/>
    </xf>
    <xf numFmtId="0" fontId="21" fillId="0" borderId="2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6" fillId="0" borderId="60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43" fontId="16" fillId="0" borderId="10" xfId="0" applyNumberFormat="1" applyFont="1" applyBorder="1" applyAlignment="1">
      <alignment horizontal="center" vertical="center"/>
    </xf>
    <xf numFmtId="166" fontId="16" fillId="0" borderId="39" xfId="0" applyNumberFormat="1" applyFont="1" applyBorder="1" applyAlignment="1">
      <alignment horizontal="center" vertical="center"/>
    </xf>
    <xf numFmtId="43" fontId="16" fillId="0" borderId="39" xfId="0" applyNumberFormat="1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43" fontId="16" fillId="0" borderId="61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vertical="center"/>
    </xf>
    <xf numFmtId="166" fontId="16" fillId="2" borderId="62" xfId="0" applyNumberFormat="1" applyFont="1" applyFill="1" applyBorder="1" applyAlignment="1">
      <alignment vertical="center"/>
    </xf>
    <xf numFmtId="166" fontId="13" fillId="0" borderId="17" xfId="0" applyNumberFormat="1" applyFont="1" applyBorder="1" applyAlignment="1">
      <alignment horizontal="right" vertical="center"/>
    </xf>
    <xf numFmtId="166" fontId="13" fillId="0" borderId="29" xfId="0" applyNumberFormat="1" applyFont="1" applyBorder="1" applyAlignment="1">
      <alignment vertical="center"/>
    </xf>
    <xf numFmtId="43" fontId="16" fillId="2" borderId="16" xfId="0" applyNumberFormat="1" applyFont="1" applyFill="1" applyBorder="1" applyAlignment="1">
      <alignment vertical="center"/>
    </xf>
    <xf numFmtId="166" fontId="13" fillId="0" borderId="31" xfId="0" applyNumberFormat="1" applyFont="1" applyBorder="1" applyAlignment="1">
      <alignment horizontal="right" vertical="center"/>
    </xf>
    <xf numFmtId="4" fontId="13" fillId="0" borderId="64" xfId="0" applyNumberFormat="1" applyFont="1" applyBorder="1" applyAlignment="1">
      <alignment vertical="center"/>
    </xf>
    <xf numFmtId="0" fontId="95" fillId="0" borderId="0" xfId="0" applyFont="1"/>
    <xf numFmtId="3" fontId="25" fillId="0" borderId="0" xfId="0" applyNumberFormat="1" applyFont="1" applyAlignment="1">
      <alignment vertical="center"/>
    </xf>
    <xf numFmtId="0" fontId="16" fillId="0" borderId="22" xfId="0" applyFont="1" applyBorder="1" applyAlignment="1">
      <alignment horizontal="center" vertical="center"/>
    </xf>
    <xf numFmtId="166" fontId="13" fillId="0" borderId="23" xfId="0" applyNumberFormat="1" applyFont="1" applyBorder="1" applyAlignment="1">
      <alignment horizontal="right" vertical="center"/>
    </xf>
    <xf numFmtId="2" fontId="13" fillId="0" borderId="23" xfId="0" applyNumberFormat="1" applyFont="1" applyBorder="1" applyAlignment="1">
      <alignment vertical="center"/>
    </xf>
    <xf numFmtId="4" fontId="13" fillId="0" borderId="27" xfId="0" applyNumberFormat="1" applyFont="1" applyBorder="1" applyAlignment="1">
      <alignment vertical="center"/>
    </xf>
    <xf numFmtId="166" fontId="13" fillId="27" borderId="17" xfId="0" applyNumberFormat="1" applyFont="1" applyFill="1" applyBorder="1" applyAlignment="1">
      <alignment vertical="center"/>
    </xf>
    <xf numFmtId="166" fontId="13" fillId="27" borderId="17" xfId="0" applyNumberFormat="1" applyFont="1" applyFill="1" applyBorder="1" applyAlignment="1">
      <alignment horizontal="right" vertical="center"/>
    </xf>
    <xf numFmtId="2" fontId="13" fillId="0" borderId="27" xfId="0" applyNumberFormat="1" applyFont="1" applyBorder="1" applyAlignment="1">
      <alignment horizontal="right" vertical="center"/>
    </xf>
    <xf numFmtId="0" fontId="16" fillId="0" borderId="45" xfId="0" applyFont="1" applyBorder="1" applyAlignment="1">
      <alignment vertical="center"/>
    </xf>
    <xf numFmtId="166" fontId="13" fillId="0" borderId="45" xfId="0" applyNumberFormat="1" applyFont="1" applyBorder="1" applyAlignment="1">
      <alignment horizontal="center" vertical="center"/>
    </xf>
    <xf numFmtId="43" fontId="16" fillId="2" borderId="66" xfId="0" applyNumberFormat="1" applyFont="1" applyFill="1" applyBorder="1" applyAlignment="1">
      <alignment vertical="center"/>
    </xf>
    <xf numFmtId="166" fontId="13" fillId="0" borderId="45" xfId="0" applyNumberFormat="1" applyFont="1" applyBorder="1" applyAlignment="1">
      <alignment horizontal="right" vertical="center"/>
    </xf>
    <xf numFmtId="166" fontId="13" fillId="0" borderId="58" xfId="0" applyNumberFormat="1" applyFont="1" applyBorder="1" applyAlignment="1">
      <alignment horizontal="right" vertical="center"/>
    </xf>
    <xf numFmtId="2" fontId="13" fillId="0" borderId="59" xfId="0" applyNumberFormat="1" applyFont="1" applyBorder="1" applyAlignment="1">
      <alignment horizontal="right" vertical="center"/>
    </xf>
    <xf numFmtId="0" fontId="16" fillId="0" borderId="58" xfId="0" applyFont="1" applyBorder="1" applyAlignment="1">
      <alignment vertical="center"/>
    </xf>
    <xf numFmtId="0" fontId="16" fillId="0" borderId="67" xfId="0" applyFont="1" applyBorder="1" applyAlignment="1">
      <alignment horizontal="center" vertical="center"/>
    </xf>
    <xf numFmtId="0" fontId="16" fillId="0" borderId="68" xfId="0" applyFont="1" applyBorder="1" applyAlignment="1">
      <alignment vertical="center"/>
    </xf>
    <xf numFmtId="166" fontId="13" fillId="0" borderId="70" xfId="0" applyNumberFormat="1" applyFont="1" applyBorder="1" applyAlignment="1">
      <alignment horizontal="right" vertical="center"/>
    </xf>
    <xf numFmtId="0" fontId="25" fillId="2" borderId="48" xfId="0" applyFont="1" applyFill="1" applyBorder="1" applyAlignment="1">
      <alignment vertical="center"/>
    </xf>
    <xf numFmtId="0" fontId="16" fillId="2" borderId="43" xfId="0" applyFont="1" applyFill="1" applyBorder="1" applyAlignment="1">
      <alignment horizontal="center" vertical="center"/>
    </xf>
    <xf numFmtId="166" fontId="16" fillId="2" borderId="48" xfId="0" applyNumberFormat="1" applyFont="1" applyFill="1" applyBorder="1" applyAlignment="1">
      <alignment vertical="center"/>
    </xf>
    <xf numFmtId="166" fontId="16" fillId="2" borderId="33" xfId="0" applyNumberFormat="1" applyFont="1" applyFill="1" applyBorder="1" applyAlignment="1">
      <alignment vertical="center"/>
    </xf>
    <xf numFmtId="166" fontId="16" fillId="2" borderId="42" xfId="0" applyNumberFormat="1" applyFont="1" applyFill="1" applyBorder="1" applyAlignment="1">
      <alignment vertical="center"/>
    </xf>
    <xf numFmtId="43" fontId="16" fillId="2" borderId="32" xfId="0" applyNumberFormat="1" applyFont="1" applyFill="1" applyBorder="1" applyAlignment="1">
      <alignment vertical="center"/>
    </xf>
    <xf numFmtId="43" fontId="16" fillId="2" borderId="33" xfId="0" applyNumberFormat="1" applyFont="1" applyFill="1" applyBorder="1" applyAlignment="1">
      <alignment vertical="center"/>
    </xf>
    <xf numFmtId="166" fontId="96" fillId="3" borderId="1" xfId="0" applyNumberFormat="1" applyFont="1" applyFill="1" applyBorder="1" applyAlignment="1">
      <alignment vertical="center"/>
    </xf>
    <xf numFmtId="166" fontId="96" fillId="3" borderId="48" xfId="0" applyNumberFormat="1" applyFont="1" applyFill="1" applyBorder="1" applyAlignment="1">
      <alignment vertical="center"/>
    </xf>
    <xf numFmtId="166" fontId="96" fillId="3" borderId="32" xfId="0" applyNumberFormat="1" applyFont="1" applyFill="1" applyBorder="1" applyAlignment="1">
      <alignment vertical="center"/>
    </xf>
    <xf numFmtId="166" fontId="96" fillId="3" borderId="42" xfId="0" applyNumberFormat="1" applyFont="1" applyFill="1" applyBorder="1" applyAlignment="1">
      <alignment vertical="center"/>
    </xf>
    <xf numFmtId="166" fontId="96" fillId="3" borderId="34" xfId="0" applyNumberFormat="1" applyFont="1" applyFill="1" applyBorder="1" applyAlignment="1">
      <alignment vertical="center"/>
    </xf>
    <xf numFmtId="43" fontId="16" fillId="3" borderId="32" xfId="0" applyNumberFormat="1" applyFont="1" applyFill="1" applyBorder="1" applyAlignment="1">
      <alignment vertical="center"/>
    </xf>
    <xf numFmtId="166" fontId="16" fillId="3" borderId="33" xfId="0" applyNumberFormat="1" applyFont="1" applyFill="1" applyBorder="1" applyAlignment="1">
      <alignment vertical="center"/>
    </xf>
    <xf numFmtId="43" fontId="16" fillId="3" borderId="33" xfId="0" applyNumberFormat="1" applyFont="1" applyFill="1" applyBorder="1" applyAlignment="1">
      <alignment vertical="center"/>
    </xf>
    <xf numFmtId="43" fontId="16" fillId="3" borderId="34" xfId="0" applyNumberFormat="1" applyFont="1" applyFill="1" applyBorder="1" applyAlignment="1">
      <alignment vertical="center"/>
    </xf>
    <xf numFmtId="17" fontId="16" fillId="3" borderId="32" xfId="0" applyNumberFormat="1" applyFont="1" applyFill="1" applyBorder="1" applyAlignment="1">
      <alignment horizontal="center" vertical="center"/>
    </xf>
    <xf numFmtId="166" fontId="16" fillId="3" borderId="1" xfId="0" applyNumberFormat="1" applyFont="1" applyFill="1" applyBorder="1" applyAlignment="1">
      <alignment vertical="center"/>
    </xf>
    <xf numFmtId="168" fontId="16" fillId="3" borderId="1" xfId="0" applyNumberFormat="1" applyFont="1" applyFill="1" applyBorder="1" applyAlignment="1">
      <alignment vertical="center"/>
    </xf>
    <xf numFmtId="0" fontId="16" fillId="0" borderId="55" xfId="0" applyFont="1" applyBorder="1" applyAlignment="1">
      <alignment horizontal="center" vertical="center"/>
    </xf>
    <xf numFmtId="43" fontId="16" fillId="0" borderId="82" xfId="0" applyNumberFormat="1" applyFont="1" applyBorder="1" applyAlignment="1">
      <alignment horizontal="center" vertical="center"/>
    </xf>
    <xf numFmtId="43" fontId="21" fillId="30" borderId="33" xfId="42" applyFont="1" applyFill="1" applyBorder="1" applyAlignment="1">
      <alignment vertical="center"/>
    </xf>
    <xf numFmtId="4" fontId="101" fillId="0" borderId="23" xfId="135" applyNumberFormat="1" applyFont="1" applyBorder="1" applyAlignment="1">
      <alignment horizontal="right"/>
    </xf>
    <xf numFmtId="166" fontId="27" fillId="0" borderId="0" xfId="0" applyNumberFormat="1" applyFont="1" applyAlignment="1">
      <alignment vertical="center"/>
    </xf>
    <xf numFmtId="166" fontId="19" fillId="0" borderId="0" xfId="0" applyNumberFormat="1" applyFont="1" applyAlignment="1">
      <alignment horizontal="center" vertical="center"/>
    </xf>
    <xf numFmtId="166" fontId="28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166" fontId="88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0" fontId="29" fillId="0" borderId="38" xfId="0" quotePrefix="1" applyFont="1" applyBorder="1" applyAlignment="1">
      <alignment horizontal="center" vertical="center"/>
    </xf>
    <xf numFmtId="167" fontId="88" fillId="0" borderId="0" xfId="0" applyNumberFormat="1" applyFont="1" applyAlignment="1">
      <alignment horizontal="center" vertical="center"/>
    </xf>
    <xf numFmtId="166" fontId="16" fillId="0" borderId="72" xfId="0" applyNumberFormat="1" applyFont="1" applyBorder="1" applyAlignment="1">
      <alignment horizontal="center" vertical="center"/>
    </xf>
    <xf numFmtId="166" fontId="14" fillId="0" borderId="72" xfId="0" applyNumberFormat="1" applyFont="1" applyBorder="1" applyAlignment="1">
      <alignment horizontal="center" vertical="center"/>
    </xf>
    <xf numFmtId="166" fontId="14" fillId="0" borderId="51" xfId="0" applyNumberFormat="1" applyFont="1" applyBorder="1" applyAlignment="1">
      <alignment vertical="center"/>
    </xf>
    <xf numFmtId="166" fontId="14" fillId="0" borderId="52" xfId="0" applyNumberFormat="1" applyFont="1" applyBorder="1" applyAlignment="1">
      <alignment vertical="center"/>
    </xf>
    <xf numFmtId="166" fontId="14" fillId="0" borderId="53" xfId="0" applyNumberFormat="1" applyFont="1" applyBorder="1" applyAlignment="1">
      <alignment vertical="center"/>
    </xf>
    <xf numFmtId="166" fontId="14" fillId="0" borderId="54" xfId="0" applyNumberFormat="1" applyFont="1" applyBorder="1" applyAlignment="1">
      <alignment vertical="center"/>
    </xf>
    <xf numFmtId="166" fontId="14" fillId="0" borderId="0" xfId="0" applyNumberFormat="1" applyFont="1" applyAlignment="1">
      <alignment horizontal="left" vertical="center"/>
    </xf>
    <xf numFmtId="166" fontId="16" fillId="0" borderId="4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66" fontId="30" fillId="0" borderId="31" xfId="0" applyNumberFormat="1" applyFont="1" applyBorder="1" applyAlignment="1">
      <alignment horizontal="center" vertical="center"/>
    </xf>
    <xf numFmtId="3" fontId="30" fillId="0" borderId="31" xfId="0" quotePrefix="1" applyNumberFormat="1" applyFont="1" applyBorder="1" applyAlignment="1">
      <alignment horizontal="center" vertical="center"/>
    </xf>
    <xf numFmtId="3" fontId="89" fillId="0" borderId="59" xfId="0" applyNumberFormat="1" applyFont="1" applyBorder="1" applyAlignment="1">
      <alignment horizontal="center" vertical="center"/>
    </xf>
    <xf numFmtId="166" fontId="14" fillId="0" borderId="47" xfId="0" applyNumberFormat="1" applyFont="1" applyBorder="1" applyAlignment="1">
      <alignment horizontal="center" vertical="center"/>
    </xf>
    <xf numFmtId="0" fontId="30" fillId="0" borderId="28" xfId="0" quotePrefix="1" applyFont="1" applyBorder="1" applyAlignment="1">
      <alignment horizontal="center" vertical="center"/>
    </xf>
    <xf numFmtId="166" fontId="14" fillId="0" borderId="31" xfId="0" applyNumberFormat="1" applyFont="1" applyBorder="1" applyAlignment="1">
      <alignment horizontal="center" vertical="center"/>
    </xf>
    <xf numFmtId="166" fontId="14" fillId="0" borderId="31" xfId="0" quotePrefix="1" applyNumberFormat="1" applyFont="1" applyBorder="1" applyAlignment="1">
      <alignment horizontal="center" vertical="center"/>
    </xf>
    <xf numFmtId="166" fontId="14" fillId="0" borderId="4" xfId="0" applyNumberFormat="1" applyFont="1" applyBorder="1" applyAlignment="1">
      <alignment horizontal="center" vertical="center"/>
    </xf>
    <xf numFmtId="166" fontId="16" fillId="0" borderId="61" xfId="0" quotePrefix="1" applyNumberFormat="1" applyFont="1" applyBorder="1" applyAlignment="1">
      <alignment horizontal="center" vertical="center"/>
    </xf>
    <xf numFmtId="166" fontId="16" fillId="0" borderId="38" xfId="0" quotePrefix="1" applyNumberFormat="1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166" fontId="30" fillId="0" borderId="39" xfId="0" applyNumberFormat="1" applyFont="1" applyBorder="1" applyAlignment="1">
      <alignment horizontal="center" vertical="center"/>
    </xf>
    <xf numFmtId="166" fontId="89" fillId="0" borderId="40" xfId="0" applyNumberFormat="1" applyFont="1" applyBorder="1" applyAlignment="1">
      <alignment horizontal="center" vertical="center"/>
    </xf>
    <xf numFmtId="166" fontId="14" fillId="0" borderId="60" xfId="0" applyNumberFormat="1" applyFont="1" applyBorder="1" applyAlignment="1">
      <alignment horizontal="center" vertical="center"/>
    </xf>
    <xf numFmtId="166" fontId="30" fillId="0" borderId="10" xfId="0" applyNumberFormat="1" applyFont="1" applyBorder="1" applyAlignment="1">
      <alignment horizontal="center" vertical="center"/>
    </xf>
    <xf numFmtId="166" fontId="14" fillId="0" borderId="39" xfId="0" applyNumberFormat="1" applyFont="1" applyBorder="1" applyAlignment="1">
      <alignment horizontal="center" vertical="center"/>
    </xf>
    <xf numFmtId="166" fontId="14" fillId="0" borderId="61" xfId="0" applyNumberFormat="1" applyFont="1" applyBorder="1" applyAlignment="1">
      <alignment horizontal="center" vertical="center"/>
    </xf>
    <xf numFmtId="166" fontId="13" fillId="0" borderId="17" xfId="0" applyNumberFormat="1" applyFont="1" applyBorder="1" applyAlignment="1">
      <alignment horizontal="left" vertical="center"/>
    </xf>
    <xf numFmtId="166" fontId="14" fillId="0" borderId="17" xfId="0" applyNumberFormat="1" applyFont="1" applyBorder="1" applyAlignment="1">
      <alignment vertical="center"/>
    </xf>
    <xf numFmtId="166" fontId="14" fillId="0" borderId="18" xfId="0" applyNumberFormat="1" applyFont="1" applyBorder="1" applyAlignment="1">
      <alignment vertical="center"/>
    </xf>
    <xf numFmtId="166" fontId="16" fillId="0" borderId="74" xfId="0" applyNumberFormat="1" applyFont="1" applyBorder="1" applyAlignment="1">
      <alignment vertical="center"/>
    </xf>
    <xf numFmtId="166" fontId="13" fillId="0" borderId="16" xfId="0" applyNumberFormat="1" applyFont="1" applyBorder="1" applyAlignment="1">
      <alignment vertical="center"/>
    </xf>
    <xf numFmtId="166" fontId="13" fillId="0" borderId="20" xfId="0" applyNumberFormat="1" applyFont="1" applyBorder="1" applyAlignment="1">
      <alignment vertical="center"/>
    </xf>
    <xf numFmtId="166" fontId="81" fillId="0" borderId="21" xfId="0" applyNumberFormat="1" applyFont="1" applyBorder="1" applyAlignment="1">
      <alignment vertical="center"/>
    </xf>
    <xf numFmtId="166" fontId="13" fillId="0" borderId="19" xfId="0" applyNumberFormat="1" applyFont="1" applyBorder="1" applyAlignment="1">
      <alignment vertical="center"/>
    </xf>
    <xf numFmtId="166" fontId="13" fillId="0" borderId="62" xfId="0" applyNumberFormat="1" applyFont="1" applyBorder="1" applyAlignment="1">
      <alignment vertical="center"/>
    </xf>
    <xf numFmtId="166" fontId="13" fillId="0" borderId="74" xfId="0" applyNumberFormat="1" applyFont="1" applyBorder="1" applyAlignment="1">
      <alignment vertical="center"/>
    </xf>
    <xf numFmtId="166" fontId="13" fillId="0" borderId="18" xfId="0" applyNumberFormat="1" applyFont="1" applyBorder="1" applyAlignment="1">
      <alignment vertical="center"/>
    </xf>
    <xf numFmtId="166" fontId="13" fillId="0" borderId="23" xfId="0" applyNumberFormat="1" applyFont="1" applyBorder="1" applyAlignment="1">
      <alignment horizontal="left" vertical="center"/>
    </xf>
    <xf numFmtId="166" fontId="14" fillId="0" borderId="23" xfId="0" applyNumberFormat="1" applyFont="1" applyBorder="1" applyAlignment="1">
      <alignment vertical="center"/>
    </xf>
    <xf numFmtId="166" fontId="14" fillId="0" borderId="24" xfId="0" applyNumberFormat="1" applyFont="1" applyBorder="1" applyAlignment="1">
      <alignment vertical="center"/>
    </xf>
    <xf numFmtId="166" fontId="16" fillId="0" borderId="75" xfId="0" applyNumberFormat="1" applyFont="1" applyBorder="1" applyAlignment="1">
      <alignment vertical="center"/>
    </xf>
    <xf numFmtId="166" fontId="13" fillId="0" borderId="65" xfId="0" applyNumberFormat="1" applyFont="1" applyBorder="1" applyAlignment="1">
      <alignment vertical="center"/>
    </xf>
    <xf numFmtId="166" fontId="13" fillId="0" borderId="26" xfId="0" applyNumberFormat="1" applyFont="1" applyBorder="1" applyAlignment="1">
      <alignment vertical="center"/>
    </xf>
    <xf numFmtId="166" fontId="81" fillId="0" borderId="27" xfId="0" applyNumberFormat="1" applyFont="1" applyBorder="1" applyAlignment="1">
      <alignment vertical="center"/>
    </xf>
    <xf numFmtId="166" fontId="13" fillId="0" borderId="25" xfId="0" applyNumberFormat="1" applyFont="1" applyBorder="1" applyAlignment="1">
      <alignment vertical="center"/>
    </xf>
    <xf numFmtId="166" fontId="13" fillId="0" borderId="22" xfId="0" applyNumberFormat="1" applyFont="1" applyBorder="1" applyAlignment="1">
      <alignment vertical="center"/>
    </xf>
    <xf numFmtId="166" fontId="31" fillId="0" borderId="27" xfId="0" applyNumberFormat="1" applyFont="1" applyBorder="1" applyAlignment="1">
      <alignment vertical="center"/>
    </xf>
    <xf numFmtId="166" fontId="13" fillId="0" borderId="75" xfId="0" applyNumberFormat="1" applyFont="1" applyBorder="1" applyAlignment="1">
      <alignment vertical="center"/>
    </xf>
    <xf numFmtId="166" fontId="13" fillId="0" borderId="27" xfId="0" applyNumberFormat="1" applyFont="1" applyBorder="1" applyAlignment="1">
      <alignment vertical="center"/>
    </xf>
    <xf numFmtId="166" fontId="31" fillId="0" borderId="56" xfId="0" applyNumberFormat="1" applyFont="1" applyBorder="1" applyAlignment="1">
      <alignment vertical="center"/>
    </xf>
    <xf numFmtId="166" fontId="81" fillId="0" borderId="56" xfId="0" applyNumberFormat="1" applyFont="1" applyBorder="1" applyAlignment="1">
      <alignment vertical="center"/>
    </xf>
    <xf numFmtId="166" fontId="31" fillId="0" borderId="0" xfId="0" applyNumberFormat="1" applyFont="1" applyAlignment="1">
      <alignment vertical="center"/>
    </xf>
    <xf numFmtId="166" fontId="13" fillId="0" borderId="45" xfId="0" applyNumberFormat="1" applyFont="1" applyBorder="1" applyAlignment="1">
      <alignment horizontal="left" vertical="center"/>
    </xf>
    <xf numFmtId="166" fontId="14" fillId="0" borderId="45" xfId="0" applyNumberFormat="1" applyFont="1" applyBorder="1" applyAlignment="1">
      <alignment vertical="center"/>
    </xf>
    <xf numFmtId="166" fontId="14" fillId="0" borderId="57" xfId="0" applyNumberFormat="1" applyFont="1" applyBorder="1" applyAlignment="1">
      <alignment vertical="center"/>
    </xf>
    <xf numFmtId="166" fontId="16" fillId="0" borderId="76" xfId="0" applyNumberFormat="1" applyFont="1" applyBorder="1" applyAlignment="1">
      <alignment vertical="center"/>
    </xf>
    <xf numFmtId="166" fontId="13" fillId="0" borderId="66" xfId="0" applyNumberFormat="1" applyFont="1" applyBorder="1" applyAlignment="1">
      <alignment vertical="center"/>
    </xf>
    <xf numFmtId="166" fontId="13" fillId="0" borderId="58" xfId="0" applyNumberFormat="1" applyFont="1" applyBorder="1" applyAlignment="1">
      <alignment vertical="center"/>
    </xf>
    <xf numFmtId="166" fontId="81" fillId="0" borderId="59" xfId="0" applyNumberFormat="1" applyFont="1" applyBorder="1" applyAlignment="1">
      <alignment vertical="center"/>
    </xf>
    <xf numFmtId="166" fontId="13" fillId="0" borderId="77" xfId="0" applyNumberFormat="1" applyFont="1" applyBorder="1" applyAlignment="1">
      <alignment vertical="center"/>
    </xf>
    <xf numFmtId="166" fontId="13" fillId="0" borderId="55" xfId="0" applyNumberFormat="1" applyFont="1" applyBorder="1" applyAlignment="1">
      <alignment vertical="center"/>
    </xf>
    <xf numFmtId="166" fontId="13" fillId="0" borderId="76" xfId="0" applyNumberFormat="1" applyFont="1" applyBorder="1" applyAlignment="1">
      <alignment vertical="center"/>
    </xf>
    <xf numFmtId="166" fontId="13" fillId="0" borderId="57" xfId="0" applyNumberFormat="1" applyFont="1" applyBorder="1" applyAlignment="1">
      <alignment vertical="center"/>
    </xf>
    <xf numFmtId="166" fontId="82" fillId="0" borderId="59" xfId="0" applyNumberFormat="1" applyFont="1" applyBorder="1" applyAlignment="1">
      <alignment vertical="center"/>
    </xf>
    <xf numFmtId="166" fontId="82" fillId="0" borderId="58" xfId="0" applyNumberFormat="1" applyFont="1" applyBorder="1" applyAlignment="1">
      <alignment vertical="center"/>
    </xf>
    <xf numFmtId="166" fontId="13" fillId="0" borderId="46" xfId="0" applyNumberFormat="1" applyFont="1" applyBorder="1" applyAlignment="1">
      <alignment horizontal="left" vertical="center"/>
    </xf>
    <xf numFmtId="166" fontId="13" fillId="0" borderId="46" xfId="0" applyNumberFormat="1" applyFont="1" applyBorder="1" applyAlignment="1">
      <alignment vertical="center"/>
    </xf>
    <xf numFmtId="166" fontId="14" fillId="0" borderId="46" xfId="0" applyNumberFormat="1" applyFont="1" applyBorder="1" applyAlignment="1">
      <alignment vertical="center"/>
    </xf>
    <xf numFmtId="166" fontId="14" fillId="0" borderId="78" xfId="0" applyNumberFormat="1" applyFont="1" applyBorder="1" applyAlignment="1">
      <alignment vertical="center"/>
    </xf>
    <xf numFmtId="166" fontId="82" fillId="0" borderId="69" xfId="0" applyNumberFormat="1" applyFont="1" applyBorder="1" applyAlignment="1">
      <alignment vertical="center"/>
    </xf>
    <xf numFmtId="166" fontId="13" fillId="0" borderId="70" xfId="0" applyNumberFormat="1" applyFont="1" applyBorder="1" applyAlignment="1">
      <alignment vertical="center"/>
    </xf>
    <xf numFmtId="166" fontId="82" fillId="0" borderId="77" xfId="0" applyNumberFormat="1" applyFont="1" applyBorder="1" applyAlignment="1">
      <alignment vertical="center"/>
    </xf>
    <xf numFmtId="166" fontId="13" fillId="0" borderId="79" xfId="0" applyNumberFormat="1" applyFont="1" applyBorder="1" applyAlignment="1">
      <alignment vertical="center"/>
    </xf>
    <xf numFmtId="166" fontId="13" fillId="0" borderId="67" xfId="0" applyNumberFormat="1" applyFont="1" applyBorder="1" applyAlignment="1">
      <alignment vertical="center"/>
    </xf>
    <xf numFmtId="166" fontId="33" fillId="0" borderId="0" xfId="0" applyNumberFormat="1" applyFont="1" applyAlignment="1">
      <alignment vertical="center"/>
    </xf>
    <xf numFmtId="166" fontId="21" fillId="0" borderId="0" xfId="0" applyNumberFormat="1" applyFont="1" applyAlignment="1">
      <alignment horizontal="centerContinuous" vertical="center"/>
    </xf>
    <xf numFmtId="166" fontId="21" fillId="0" borderId="0" xfId="0" applyNumberFormat="1" applyFont="1" applyAlignment="1">
      <alignment horizontal="left" vertical="center"/>
    </xf>
    <xf numFmtId="166" fontId="16" fillId="0" borderId="30" xfId="0" applyNumberFormat="1" applyFont="1" applyBorder="1" applyAlignment="1">
      <alignment vertical="center"/>
    </xf>
    <xf numFmtId="166" fontId="90" fillId="0" borderId="0" xfId="0" applyNumberFormat="1" applyFont="1" applyAlignment="1">
      <alignment vertical="center"/>
    </xf>
    <xf numFmtId="166" fontId="91" fillId="0" borderId="0" xfId="0" applyNumberFormat="1" applyFont="1" applyAlignment="1">
      <alignment vertical="center"/>
    </xf>
    <xf numFmtId="166" fontId="16" fillId="3" borderId="48" xfId="0" applyNumberFormat="1" applyFont="1" applyFill="1" applyBorder="1" applyAlignment="1">
      <alignment horizontal="center" vertical="center"/>
    </xf>
    <xf numFmtId="166" fontId="16" fillId="3" borderId="42" xfId="0" applyNumberFormat="1" applyFont="1" applyFill="1" applyBorder="1" applyAlignment="1">
      <alignment horizontal="center" vertical="center"/>
    </xf>
    <xf numFmtId="166" fontId="16" fillId="3" borderId="1" xfId="0" applyNumberFormat="1" applyFont="1" applyFill="1" applyBorder="1" applyAlignment="1">
      <alignment horizontal="left" vertical="center"/>
    </xf>
    <xf numFmtId="166" fontId="25" fillId="3" borderId="48" xfId="0" applyNumberFormat="1" applyFont="1" applyFill="1" applyBorder="1" applyAlignment="1">
      <alignment horizontal="left" vertical="center"/>
    </xf>
    <xf numFmtId="166" fontId="25" fillId="3" borderId="33" xfId="0" applyNumberFormat="1" applyFont="1" applyFill="1" applyBorder="1" applyAlignment="1">
      <alignment horizontal="left" vertical="center"/>
    </xf>
    <xf numFmtId="166" fontId="25" fillId="3" borderId="42" xfId="0" applyNumberFormat="1" applyFont="1" applyFill="1" applyBorder="1" applyAlignment="1">
      <alignment horizontal="left" vertical="center"/>
    </xf>
    <xf numFmtId="166" fontId="25" fillId="3" borderId="41" xfId="0" applyNumberFormat="1" applyFont="1" applyFill="1" applyBorder="1" applyAlignment="1">
      <alignment horizontal="left" vertical="center"/>
    </xf>
    <xf numFmtId="166" fontId="83" fillId="3" borderId="41" xfId="0" applyNumberFormat="1" applyFont="1" applyFill="1" applyBorder="1" applyAlignment="1">
      <alignment horizontal="left" vertical="center"/>
    </xf>
    <xf numFmtId="166" fontId="25" fillId="3" borderId="1" xfId="0" applyNumberFormat="1" applyFont="1" applyFill="1" applyBorder="1" applyAlignment="1">
      <alignment horizontal="left" vertical="center"/>
    </xf>
    <xf numFmtId="166" fontId="25" fillId="3" borderId="32" xfId="0" applyNumberFormat="1" applyFont="1" applyFill="1" applyBorder="1" applyAlignment="1">
      <alignment horizontal="left" vertical="center"/>
    </xf>
    <xf numFmtId="166" fontId="25" fillId="3" borderId="43" xfId="0" applyNumberFormat="1" applyFont="1" applyFill="1" applyBorder="1" applyAlignment="1">
      <alignment horizontal="left" vertical="center"/>
    </xf>
    <xf numFmtId="166" fontId="25" fillId="3" borderId="49" xfId="0" applyNumberFormat="1" applyFont="1" applyFill="1" applyBorder="1" applyAlignment="1">
      <alignment horizontal="left" vertical="center"/>
    </xf>
    <xf numFmtId="0" fontId="13" fillId="0" borderId="42" xfId="0" applyFont="1" applyBorder="1" applyAlignment="1">
      <alignment horizontal="left" vertical="center"/>
    </xf>
    <xf numFmtId="0" fontId="13" fillId="0" borderId="42" xfId="0" applyFont="1" applyBorder="1" applyAlignment="1">
      <alignment horizontal="center" vertical="center"/>
    </xf>
    <xf numFmtId="166" fontId="13" fillId="0" borderId="0" xfId="0" applyNumberFormat="1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166" fontId="16" fillId="3" borderId="48" xfId="0" applyNumberFormat="1" applyFont="1" applyFill="1" applyBorder="1" applyAlignment="1">
      <alignment horizontal="left" vertical="center"/>
    </xf>
    <xf numFmtId="166" fontId="25" fillId="3" borderId="48" xfId="0" applyNumberFormat="1" applyFont="1" applyFill="1" applyBorder="1" applyAlignment="1">
      <alignment horizontal="center" vertical="center"/>
    </xf>
    <xf numFmtId="166" fontId="25" fillId="3" borderId="41" xfId="0" applyNumberFormat="1" applyFont="1" applyFill="1" applyBorder="1" applyAlignment="1">
      <alignment horizontal="center" vertical="center"/>
    </xf>
    <xf numFmtId="166" fontId="25" fillId="3" borderId="33" xfId="0" applyNumberFormat="1" applyFont="1" applyFill="1" applyBorder="1" applyAlignment="1">
      <alignment horizontal="center" vertical="center"/>
    </xf>
    <xf numFmtId="166" fontId="34" fillId="3" borderId="33" xfId="0" applyNumberFormat="1" applyFont="1" applyFill="1" applyBorder="1" applyAlignment="1">
      <alignment horizontal="center" vertical="center"/>
    </xf>
    <xf numFmtId="166" fontId="83" fillId="3" borderId="41" xfId="0" applyNumberFormat="1" applyFont="1" applyFill="1" applyBorder="1" applyAlignment="1">
      <alignment horizontal="center" vertical="center"/>
    </xf>
    <xf numFmtId="166" fontId="25" fillId="3" borderId="1" xfId="0" applyNumberFormat="1" applyFont="1" applyFill="1" applyBorder="1" applyAlignment="1">
      <alignment horizontal="center" vertical="center"/>
    </xf>
    <xf numFmtId="166" fontId="25" fillId="3" borderId="32" xfId="0" applyNumberFormat="1" applyFont="1" applyFill="1" applyBorder="1" applyAlignment="1">
      <alignment horizontal="center" vertical="center"/>
    </xf>
    <xf numFmtId="166" fontId="25" fillId="3" borderId="43" xfId="0" applyNumberFormat="1" applyFont="1" applyFill="1" applyBorder="1" applyAlignment="1">
      <alignment horizontal="center" vertical="center"/>
    </xf>
    <xf numFmtId="166" fontId="25" fillId="3" borderId="34" xfId="0" applyNumberFormat="1" applyFont="1" applyFill="1" applyBorder="1" applyAlignment="1">
      <alignment horizontal="center" vertical="center"/>
    </xf>
    <xf numFmtId="166" fontId="13" fillId="0" borderId="42" xfId="0" applyNumberFormat="1" applyFont="1" applyBorder="1" applyAlignment="1">
      <alignment horizontal="center" vertical="center"/>
    </xf>
    <xf numFmtId="166" fontId="81" fillId="0" borderId="0" xfId="0" applyNumberFormat="1" applyFont="1" applyAlignment="1">
      <alignment horizontal="center" vertical="center"/>
    </xf>
    <xf numFmtId="166" fontId="25" fillId="3" borderId="48" xfId="0" applyNumberFormat="1" applyFont="1" applyFill="1" applyBorder="1" applyAlignment="1">
      <alignment vertical="center"/>
    </xf>
    <xf numFmtId="166" fontId="25" fillId="3" borderId="41" xfId="0" applyNumberFormat="1" applyFont="1" applyFill="1" applyBorder="1" applyAlignment="1">
      <alignment vertical="center"/>
    </xf>
    <xf numFmtId="166" fontId="25" fillId="3" borderId="33" xfId="0" applyNumberFormat="1" applyFont="1" applyFill="1" applyBorder="1" applyAlignment="1">
      <alignment vertical="center"/>
    </xf>
    <xf numFmtId="166" fontId="83" fillId="3" borderId="41" xfId="0" applyNumberFormat="1" applyFont="1" applyFill="1" applyBorder="1" applyAlignment="1">
      <alignment vertical="center"/>
    </xf>
    <xf numFmtId="166" fontId="25" fillId="3" borderId="1" xfId="0" applyNumberFormat="1" applyFont="1" applyFill="1" applyBorder="1" applyAlignment="1">
      <alignment vertical="center"/>
    </xf>
    <xf numFmtId="166" fontId="25" fillId="3" borderId="32" xfId="0" applyNumberFormat="1" applyFont="1" applyFill="1" applyBorder="1" applyAlignment="1">
      <alignment vertical="center"/>
    </xf>
    <xf numFmtId="166" fontId="25" fillId="3" borderId="43" xfId="0" applyNumberFormat="1" applyFont="1" applyFill="1" applyBorder="1" applyAlignment="1">
      <alignment vertical="center"/>
    </xf>
    <xf numFmtId="166" fontId="25" fillId="3" borderId="34" xfId="0" applyNumberFormat="1" applyFont="1" applyFill="1" applyBorder="1" applyAlignment="1">
      <alignment vertical="center"/>
    </xf>
    <xf numFmtId="166" fontId="13" fillId="0" borderId="0" xfId="0" applyNumberFormat="1" applyFont="1" applyAlignment="1">
      <alignment horizontal="left" vertical="center"/>
    </xf>
    <xf numFmtId="166" fontId="25" fillId="0" borderId="42" xfId="0" applyNumberFormat="1" applyFont="1" applyBorder="1" applyAlignment="1">
      <alignment vertical="center"/>
    </xf>
    <xf numFmtId="166" fontId="25" fillId="0" borderId="0" xfId="0" applyNumberFormat="1" applyFont="1" applyAlignment="1">
      <alignment horizontal="centerContinuous" vertical="center"/>
    </xf>
    <xf numFmtId="166" fontId="83" fillId="0" borderId="0" xfId="0" applyNumberFormat="1" applyFont="1" applyAlignment="1">
      <alignment horizontal="centerContinuous" vertical="center"/>
    </xf>
    <xf numFmtId="166" fontId="25" fillId="0" borderId="42" xfId="0" applyNumberFormat="1" applyFont="1" applyBorder="1" applyAlignment="1">
      <alignment horizontal="centerContinuous" vertical="center"/>
    </xf>
    <xf numFmtId="166" fontId="21" fillId="0" borderId="0" xfId="0" applyNumberFormat="1" applyFont="1" applyAlignment="1">
      <alignment horizontal="center" vertical="center"/>
    </xf>
    <xf numFmtId="166" fontId="92" fillId="0" borderId="0" xfId="0" applyNumberFormat="1" applyFont="1" applyAlignment="1">
      <alignment horizontal="center" vertical="center"/>
    </xf>
    <xf numFmtId="166" fontId="13" fillId="0" borderId="2" xfId="0" applyNumberFormat="1" applyFont="1" applyBorder="1" applyAlignment="1">
      <alignment vertical="center"/>
    </xf>
    <xf numFmtId="166" fontId="16" fillId="0" borderId="1" xfId="0" applyNumberFormat="1" applyFont="1" applyBorder="1" applyAlignment="1">
      <alignment horizontal="left" vertical="center"/>
    </xf>
    <xf numFmtId="166" fontId="16" fillId="0" borderId="0" xfId="0" applyNumberFormat="1" applyFont="1" applyAlignment="1">
      <alignment horizontal="left" vertical="center"/>
    </xf>
    <xf numFmtId="166" fontId="13" fillId="0" borderId="0" xfId="0" applyNumberFormat="1" applyFont="1" applyAlignment="1">
      <alignment horizontal="centerContinuous" vertical="center"/>
    </xf>
    <xf numFmtId="166" fontId="16" fillId="0" borderId="0" xfId="0" applyNumberFormat="1" applyFont="1" applyAlignment="1">
      <alignment horizontal="centerContinuous" vertical="center"/>
    </xf>
    <xf numFmtId="171" fontId="32" fillId="0" borderId="0" xfId="0" applyNumberFormat="1" applyFont="1" applyAlignment="1">
      <alignment horizontal="left" vertical="center"/>
    </xf>
    <xf numFmtId="171" fontId="93" fillId="0" borderId="0" xfId="0" applyNumberFormat="1" applyFont="1" applyAlignment="1">
      <alignment horizontal="left" vertical="center"/>
    </xf>
    <xf numFmtId="166" fontId="14" fillId="0" borderId="0" xfId="0" applyNumberFormat="1" applyFont="1" applyAlignment="1">
      <alignment horizontal="centerContinuous" vertical="center"/>
    </xf>
    <xf numFmtId="166" fontId="82" fillId="0" borderId="0" xfId="0" applyNumberFormat="1" applyFont="1" applyAlignment="1">
      <alignment horizontal="centerContinuous" vertical="center"/>
    </xf>
    <xf numFmtId="166" fontId="14" fillId="0" borderId="3" xfId="0" applyNumberFormat="1" applyFont="1" applyBorder="1" applyAlignment="1">
      <alignment vertical="center"/>
    </xf>
    <xf numFmtId="166" fontId="14" fillId="0" borderId="2" xfId="0" applyNumberFormat="1" applyFont="1" applyBorder="1" applyAlignment="1">
      <alignment vertical="center"/>
    </xf>
    <xf numFmtId="166" fontId="16" fillId="0" borderId="2" xfId="0" applyNumberFormat="1" applyFont="1" applyBorder="1" applyAlignment="1">
      <alignment vertical="center"/>
    </xf>
    <xf numFmtId="166" fontId="30" fillId="0" borderId="2" xfId="0" applyNumberFormat="1" applyFont="1" applyBorder="1" applyAlignment="1">
      <alignment vertical="center"/>
    </xf>
    <xf numFmtId="166" fontId="14" fillId="0" borderId="72" xfId="0" applyNumberFormat="1" applyFont="1" applyBorder="1" applyAlignment="1">
      <alignment vertical="center"/>
    </xf>
    <xf numFmtId="166" fontId="14" fillId="0" borderId="95" xfId="0" applyNumberFormat="1" applyFont="1" applyBorder="1" applyAlignment="1">
      <alignment vertical="center"/>
    </xf>
    <xf numFmtId="166" fontId="30" fillId="0" borderId="51" xfId="0" applyNumberFormat="1" applyFont="1" applyBorder="1" applyAlignment="1">
      <alignment vertical="center"/>
    </xf>
    <xf numFmtId="166" fontId="30" fillId="0" borderId="95" xfId="0" applyNumberFormat="1" applyFont="1" applyBorder="1" applyAlignment="1">
      <alignment vertical="center"/>
    </xf>
    <xf numFmtId="166" fontId="16" fillId="0" borderId="3" xfId="0" applyNumberFormat="1" applyFont="1" applyBorder="1" applyAlignment="1">
      <alignment horizontal="centerContinuous" vertical="center"/>
    </xf>
    <xf numFmtId="166" fontId="14" fillId="0" borderId="19" xfId="0" applyNumberFormat="1" applyFont="1" applyBorder="1" applyAlignment="1">
      <alignment vertical="center"/>
    </xf>
    <xf numFmtId="166" fontId="14" fillId="0" borderId="96" xfId="0" applyNumberFormat="1" applyFont="1" applyBorder="1" applyAlignment="1">
      <alignment vertical="center"/>
    </xf>
    <xf numFmtId="166" fontId="14" fillId="0" borderId="3" xfId="0" applyNumberFormat="1" applyFont="1" applyBorder="1" applyAlignment="1">
      <alignment horizontal="center" vertical="center"/>
    </xf>
    <xf numFmtId="166" fontId="50" fillId="0" borderId="58" xfId="0" applyNumberFormat="1" applyFont="1" applyBorder="1" applyAlignment="1">
      <alignment horizontal="center" vertical="center"/>
    </xf>
    <xf numFmtId="166" fontId="50" fillId="0" borderId="45" xfId="0" quotePrefix="1" applyNumberFormat="1" applyFont="1" applyBorder="1" applyAlignment="1">
      <alignment horizontal="center" vertical="center"/>
    </xf>
    <xf numFmtId="166" fontId="50" fillId="0" borderId="58" xfId="0" quotePrefix="1" applyNumberFormat="1" applyFont="1" applyBorder="1" applyAlignment="1">
      <alignment horizontal="center" vertical="center"/>
    </xf>
    <xf numFmtId="166" fontId="30" fillId="0" borderId="31" xfId="0" quotePrefix="1" applyNumberFormat="1" applyFont="1" applyBorder="1" applyAlignment="1">
      <alignment horizontal="center" vertical="center"/>
    </xf>
    <xf numFmtId="3" fontId="89" fillId="0" borderId="57" xfId="0" applyNumberFormat="1" applyFont="1" applyBorder="1" applyAlignment="1">
      <alignment horizontal="center" vertical="center"/>
    </xf>
    <xf numFmtId="166" fontId="14" fillId="0" borderId="73" xfId="0" applyNumberFormat="1" applyFont="1" applyBorder="1" applyAlignment="1">
      <alignment vertical="center"/>
    </xf>
    <xf numFmtId="166" fontId="14" fillId="0" borderId="38" xfId="0" applyNumberFormat="1" applyFont="1" applyBorder="1" applyAlignment="1">
      <alignment vertical="center"/>
    </xf>
    <xf numFmtId="0" fontId="13" fillId="0" borderId="31" xfId="0" applyFont="1" applyBorder="1" applyAlignment="1">
      <alignment horizontal="center" vertical="center"/>
    </xf>
    <xf numFmtId="166" fontId="50" fillId="0" borderId="31" xfId="0" applyNumberFormat="1" applyFont="1" applyBorder="1" applyAlignment="1">
      <alignment horizontal="center" vertical="center"/>
    </xf>
    <xf numFmtId="166" fontId="89" fillId="0" borderId="63" xfId="0" applyNumberFormat="1" applyFont="1" applyBorder="1" applyAlignment="1">
      <alignment horizontal="center" vertical="center"/>
    </xf>
    <xf numFmtId="166" fontId="89" fillId="0" borderId="30" xfId="0" applyNumberFormat="1" applyFont="1" applyBorder="1" applyAlignment="1">
      <alignment horizontal="center" vertical="center"/>
    </xf>
    <xf numFmtId="166" fontId="13" fillId="0" borderId="3" xfId="0" applyNumberFormat="1" applyFont="1" applyBorder="1" applyAlignment="1">
      <alignment vertical="center"/>
    </xf>
    <xf numFmtId="166" fontId="13" fillId="0" borderId="80" xfId="0" applyNumberFormat="1" applyFont="1" applyBorder="1" applyAlignment="1">
      <alignment vertical="center"/>
    </xf>
    <xf numFmtId="166" fontId="13" fillId="0" borderId="53" xfId="0" applyNumberFormat="1" applyFont="1" applyBorder="1" applyAlignment="1">
      <alignment vertical="center"/>
    </xf>
    <xf numFmtId="166" fontId="51" fillId="0" borderId="81" xfId="0" applyNumberFormat="1" applyFont="1" applyBorder="1" applyAlignment="1">
      <alignment vertical="center"/>
    </xf>
    <xf numFmtId="166" fontId="51" fillId="0" borderId="83" xfId="0" applyNumberFormat="1" applyFont="1" applyBorder="1" applyAlignment="1">
      <alignment vertical="center"/>
    </xf>
    <xf numFmtId="166" fontId="85" fillId="0" borderId="64" xfId="0" applyNumberFormat="1" applyFont="1" applyBorder="1" applyAlignment="1">
      <alignment vertical="center"/>
    </xf>
    <xf numFmtId="166" fontId="51" fillId="0" borderId="54" xfId="0" applyNumberFormat="1" applyFont="1" applyBorder="1" applyAlignment="1">
      <alignment vertical="center"/>
    </xf>
    <xf numFmtId="166" fontId="51" fillId="0" borderId="52" xfId="0" applyNumberFormat="1" applyFont="1" applyBorder="1" applyAlignment="1">
      <alignment vertical="center"/>
    </xf>
    <xf numFmtId="166" fontId="85" fillId="0" borderId="83" xfId="0" applyNumberFormat="1" applyFont="1" applyBorder="1" applyAlignment="1">
      <alignment vertical="center"/>
    </xf>
    <xf numFmtId="166" fontId="51" fillId="0" borderId="64" xfId="0" applyNumberFormat="1" applyFont="1" applyBorder="1" applyAlignment="1">
      <alignment vertical="center"/>
    </xf>
    <xf numFmtId="166" fontId="16" fillId="0" borderId="75" xfId="0" quotePrefix="1" applyNumberFormat="1" applyFont="1" applyBorder="1" applyAlignment="1">
      <alignment horizontal="left" vertical="center"/>
    </xf>
    <xf numFmtId="166" fontId="16" fillId="0" borderId="65" xfId="0" applyNumberFormat="1" applyFont="1" applyBorder="1" applyAlignment="1">
      <alignment vertical="center"/>
    </xf>
    <xf numFmtId="166" fontId="51" fillId="0" borderId="22" xfId="0" applyNumberFormat="1" applyFont="1" applyBorder="1" applyAlignment="1">
      <alignment horizontal="center" vertical="center"/>
    </xf>
    <xf numFmtId="166" fontId="51" fillId="0" borderId="23" xfId="0" applyNumberFormat="1" applyFont="1" applyBorder="1" applyAlignment="1">
      <alignment horizontal="center" vertical="center"/>
    </xf>
    <xf numFmtId="166" fontId="85" fillId="0" borderId="27" xfId="0" applyNumberFormat="1" applyFont="1" applyBorder="1" applyAlignment="1">
      <alignment horizontal="center" vertical="center"/>
    </xf>
    <xf numFmtId="166" fontId="30" fillId="0" borderId="56" xfId="0" applyNumberFormat="1" applyFont="1" applyBorder="1" applyAlignment="1">
      <alignment horizontal="center" vertical="center"/>
    </xf>
    <xf numFmtId="166" fontId="51" fillId="0" borderId="65" xfId="0" applyNumberFormat="1" applyFont="1" applyBorder="1" applyAlignment="1">
      <alignment horizontal="center" vertical="center"/>
    </xf>
    <xf numFmtId="166" fontId="85" fillId="0" borderId="23" xfId="0" applyNumberFormat="1" applyFont="1" applyBorder="1" applyAlignment="1">
      <alignment horizontal="center" vertical="center"/>
    </xf>
    <xf numFmtId="166" fontId="51" fillId="0" borderId="27" xfId="0" applyNumberFormat="1" applyFont="1" applyBorder="1" applyAlignment="1">
      <alignment horizontal="center" vertical="center"/>
    </xf>
    <xf numFmtId="166" fontId="14" fillId="0" borderId="75" xfId="0" applyNumberFormat="1" applyFont="1" applyBorder="1" applyAlignment="1">
      <alignment horizontal="left" vertical="center"/>
    </xf>
    <xf numFmtId="166" fontId="14" fillId="0" borderId="25" xfId="0" applyNumberFormat="1" applyFont="1" applyBorder="1" applyAlignment="1">
      <alignment horizontal="left" vertical="center"/>
    </xf>
    <xf numFmtId="166" fontId="21" fillId="0" borderId="65" xfId="0" applyNumberFormat="1" applyFont="1" applyBorder="1" applyAlignment="1">
      <alignment vertical="center"/>
    </xf>
    <xf numFmtId="166" fontId="51" fillId="0" borderId="22" xfId="0" applyNumberFormat="1" applyFont="1" applyBorder="1" applyAlignment="1">
      <alignment vertical="center"/>
    </xf>
    <xf numFmtId="166" fontId="51" fillId="0" borderId="23" xfId="0" applyNumberFormat="1" applyFont="1" applyBorder="1" applyAlignment="1">
      <alignment vertical="center"/>
    </xf>
    <xf numFmtId="166" fontId="85" fillId="0" borderId="27" xfId="0" applyNumberFormat="1" applyFont="1" applyBorder="1" applyAlignment="1">
      <alignment vertical="center"/>
    </xf>
    <xf numFmtId="166" fontId="51" fillId="0" borderId="56" xfId="0" applyNumberFormat="1" applyFont="1" applyBorder="1" applyAlignment="1">
      <alignment vertical="center"/>
    </xf>
    <xf numFmtId="166" fontId="51" fillId="0" borderId="65" xfId="0" applyNumberFormat="1" applyFont="1" applyBorder="1" applyAlignment="1">
      <alignment vertical="center"/>
    </xf>
    <xf numFmtId="166" fontId="85" fillId="0" borderId="23" xfId="0" applyNumberFormat="1" applyFont="1" applyBorder="1" applyAlignment="1">
      <alignment vertical="center"/>
    </xf>
    <xf numFmtId="166" fontId="51" fillId="0" borderId="27" xfId="0" applyNumberFormat="1" applyFont="1" applyBorder="1" applyAlignment="1">
      <alignment vertical="center"/>
    </xf>
    <xf numFmtId="166" fontId="16" fillId="0" borderId="25" xfId="0" applyNumberFormat="1" applyFont="1" applyBorder="1" applyAlignment="1">
      <alignment horizontal="left" vertical="center"/>
    </xf>
    <xf numFmtId="166" fontId="51" fillId="0" borderId="56" xfId="0" applyNumberFormat="1" applyFont="1" applyBorder="1" applyAlignment="1">
      <alignment horizontal="center" vertical="center"/>
    </xf>
    <xf numFmtId="166" fontId="61" fillId="0" borderId="23" xfId="0" applyNumberFormat="1" applyFont="1" applyBorder="1" applyAlignment="1">
      <alignment horizontal="center" vertical="center"/>
    </xf>
    <xf numFmtId="166" fontId="52" fillId="0" borderId="75" xfId="0" applyNumberFormat="1" applyFont="1" applyBorder="1" applyAlignment="1">
      <alignment horizontal="left" vertical="center"/>
    </xf>
    <xf numFmtId="166" fontId="16" fillId="0" borderId="56" xfId="0" applyNumberFormat="1" applyFont="1" applyBorder="1" applyAlignment="1">
      <alignment horizontal="left" vertical="center"/>
    </xf>
    <xf numFmtId="166" fontId="61" fillId="0" borderId="23" xfId="0" applyNumberFormat="1" applyFont="1" applyBorder="1" applyAlignment="1">
      <alignment vertical="center"/>
    </xf>
    <xf numFmtId="166" fontId="52" fillId="0" borderId="0" xfId="0" applyNumberFormat="1" applyFont="1" applyAlignment="1">
      <alignment vertical="center"/>
    </xf>
    <xf numFmtId="166" fontId="51" fillId="0" borderId="75" xfId="0" applyNumberFormat="1" applyFont="1" applyBorder="1" applyAlignment="1">
      <alignment horizontal="center" vertical="center"/>
    </xf>
    <xf numFmtId="166" fontId="51" fillId="0" borderId="76" xfId="0" applyNumberFormat="1" applyFont="1" applyBorder="1" applyAlignment="1">
      <alignment horizontal="center" vertical="center"/>
    </xf>
    <xf numFmtId="166" fontId="51" fillId="0" borderId="77" xfId="0" applyNumberFormat="1" applyFont="1" applyBorder="1" applyAlignment="1">
      <alignment horizontal="left" vertical="center"/>
    </xf>
    <xf numFmtId="166" fontId="30" fillId="0" borderId="47" xfId="0" applyNumberFormat="1" applyFont="1" applyBorder="1" applyAlignment="1">
      <alignment vertical="center"/>
    </xf>
    <xf numFmtId="166" fontId="61" fillId="0" borderId="27" xfId="0" applyNumberFormat="1" applyFont="1" applyBorder="1" applyAlignment="1">
      <alignment vertical="center"/>
    </xf>
    <xf numFmtId="166" fontId="51" fillId="0" borderId="96" xfId="0" applyNumberFormat="1" applyFont="1" applyBorder="1" applyAlignment="1">
      <alignment vertical="center"/>
    </xf>
    <xf numFmtId="166" fontId="51" fillId="0" borderId="66" xfId="0" applyNumberFormat="1" applyFont="1" applyBorder="1" applyAlignment="1">
      <alignment vertical="center"/>
    </xf>
    <xf numFmtId="166" fontId="51" fillId="0" borderId="0" xfId="0" applyNumberFormat="1" applyFont="1" applyAlignment="1">
      <alignment vertical="center"/>
    </xf>
    <xf numFmtId="166" fontId="25" fillId="0" borderId="79" xfId="0" applyNumberFormat="1" applyFont="1" applyBorder="1" applyAlignment="1">
      <alignment horizontal="left" vertical="center"/>
    </xf>
    <xf numFmtId="166" fontId="16" fillId="0" borderId="79" xfId="0" quotePrefix="1" applyNumberFormat="1" applyFont="1" applyBorder="1" applyAlignment="1">
      <alignment horizontal="left" vertical="center"/>
    </xf>
    <xf numFmtId="166" fontId="16" fillId="0" borderId="68" xfId="0" applyNumberFormat="1" applyFont="1" applyBorder="1" applyAlignment="1">
      <alignment horizontal="left" vertical="center"/>
    </xf>
    <xf numFmtId="166" fontId="16" fillId="0" borderId="97" xfId="0" applyNumberFormat="1" applyFont="1" applyBorder="1" applyAlignment="1">
      <alignment vertical="center"/>
    </xf>
    <xf numFmtId="166" fontId="51" fillId="0" borderId="97" xfId="0" applyNumberFormat="1" applyFont="1" applyBorder="1" applyAlignment="1">
      <alignment vertical="center"/>
    </xf>
    <xf numFmtId="166" fontId="25" fillId="0" borderId="47" xfId="0" applyNumberFormat="1" applyFont="1" applyBorder="1" applyAlignment="1">
      <alignment vertical="center"/>
    </xf>
    <xf numFmtId="166" fontId="53" fillId="0" borderId="0" xfId="0" applyNumberFormat="1" applyFont="1" applyAlignment="1">
      <alignment horizontal="left" vertical="center"/>
    </xf>
    <xf numFmtId="166" fontId="54" fillId="0" borderId="0" xfId="0" applyNumberFormat="1" applyFont="1" applyAlignment="1">
      <alignment vertical="center"/>
    </xf>
    <xf numFmtId="166" fontId="55" fillId="0" borderId="0" xfId="0" applyNumberFormat="1" applyFont="1" applyAlignment="1">
      <alignment vertical="center"/>
    </xf>
    <xf numFmtId="166" fontId="84" fillId="0" borderId="0" xfId="0" applyNumberFormat="1" applyFont="1" applyAlignment="1">
      <alignment vertical="center"/>
    </xf>
    <xf numFmtId="166" fontId="56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166" fontId="16" fillId="0" borderId="32" xfId="0" applyNumberFormat="1" applyFont="1" applyBorder="1" applyAlignment="1">
      <alignment vertical="center"/>
    </xf>
    <xf numFmtId="166" fontId="25" fillId="0" borderId="33" xfId="0" applyNumberFormat="1" applyFont="1" applyBorder="1" applyAlignment="1">
      <alignment horizontal="center" vertical="center"/>
    </xf>
    <xf numFmtId="166" fontId="16" fillId="0" borderId="1" xfId="0" applyNumberFormat="1" applyFont="1" applyBorder="1" applyAlignment="1">
      <alignment vertical="center"/>
    </xf>
    <xf numFmtId="166" fontId="25" fillId="0" borderId="48" xfId="0" applyNumberFormat="1" applyFont="1" applyBorder="1" applyAlignment="1">
      <alignment vertical="center"/>
    </xf>
    <xf numFmtId="166" fontId="25" fillId="0" borderId="33" xfId="0" applyNumberFormat="1" applyFont="1" applyBorder="1" applyAlignment="1">
      <alignment vertical="center"/>
    </xf>
    <xf numFmtId="166" fontId="25" fillId="0" borderId="1" xfId="0" applyNumberFormat="1" applyFont="1" applyBorder="1" applyAlignment="1">
      <alignment vertical="center"/>
    </xf>
    <xf numFmtId="166" fontId="25" fillId="0" borderId="49" xfId="0" applyNumberFormat="1" applyFont="1" applyBorder="1" applyAlignment="1">
      <alignment vertical="center"/>
    </xf>
    <xf numFmtId="166" fontId="25" fillId="0" borderId="0" xfId="0" applyNumberFormat="1" applyFont="1" applyAlignment="1">
      <alignment horizontal="center" vertical="center"/>
    </xf>
    <xf numFmtId="166" fontId="83" fillId="0" borderId="0" xfId="0" applyNumberFormat="1" applyFont="1" applyAlignment="1">
      <alignment vertical="center"/>
    </xf>
    <xf numFmtId="166" fontId="94" fillId="0" borderId="0" xfId="0" applyNumberFormat="1" applyFont="1" applyAlignment="1">
      <alignment vertical="center"/>
    </xf>
    <xf numFmtId="166" fontId="82" fillId="0" borderId="0" xfId="0" applyNumberFormat="1" applyFont="1" applyAlignment="1">
      <alignment vertical="center"/>
    </xf>
    <xf numFmtId="0" fontId="82" fillId="0" borderId="0" xfId="0" applyFont="1" applyAlignment="1">
      <alignment vertical="center"/>
    </xf>
    <xf numFmtId="166" fontId="16" fillId="0" borderId="48" xfId="0" applyNumberFormat="1" applyFont="1" applyBorder="1" applyAlignment="1">
      <alignment vertical="center"/>
    </xf>
    <xf numFmtId="166" fontId="25" fillId="0" borderId="38" xfId="0" applyNumberFormat="1" applyFont="1" applyBorder="1" applyAlignment="1">
      <alignment horizontal="center" vertical="center"/>
    </xf>
    <xf numFmtId="166" fontId="25" fillId="0" borderId="42" xfId="0" applyNumberFormat="1" applyFont="1" applyBorder="1" applyAlignment="1">
      <alignment horizontal="center" vertical="center"/>
    </xf>
    <xf numFmtId="166" fontId="60" fillId="0" borderId="1" xfId="0" applyNumberFormat="1" applyFont="1" applyBorder="1" applyAlignment="1">
      <alignment vertical="center"/>
    </xf>
    <xf numFmtId="166" fontId="60" fillId="0" borderId="1" xfId="0" applyNumberFormat="1" applyFont="1" applyBorder="1" applyAlignment="1">
      <alignment horizontal="center" vertical="center"/>
    </xf>
    <xf numFmtId="166" fontId="25" fillId="0" borderId="19" xfId="0" applyNumberFormat="1" applyFont="1" applyBorder="1" applyAlignment="1">
      <alignment horizontal="center" vertical="center"/>
    </xf>
    <xf numFmtId="166" fontId="35" fillId="0" borderId="1" xfId="0" applyNumberFormat="1" applyFont="1" applyBorder="1" applyAlignment="1">
      <alignment vertical="center"/>
    </xf>
    <xf numFmtId="166" fontId="35" fillId="0" borderId="1" xfId="0" applyNumberFormat="1" applyFont="1" applyBorder="1" applyAlignment="1">
      <alignment horizontal="center" vertical="center"/>
    </xf>
    <xf numFmtId="166" fontId="16" fillId="0" borderId="60" xfId="0" applyNumberFormat="1" applyFont="1" applyBorder="1" applyAlignment="1">
      <alignment vertical="center"/>
    </xf>
    <xf numFmtId="3" fontId="102" fillId="0" borderId="26" xfId="135" applyNumberFormat="1" applyFont="1" applyBorder="1" applyAlignment="1">
      <alignment horizontal="right" vertical="center"/>
    </xf>
    <xf numFmtId="4" fontId="25" fillId="0" borderId="23" xfId="146" applyNumberFormat="1" applyFont="1" applyFill="1" applyBorder="1" applyAlignment="1">
      <alignment horizontal="right" vertical="center"/>
    </xf>
    <xf numFmtId="43" fontId="13" fillId="4" borderId="0" xfId="0" applyNumberFormat="1" applyFont="1" applyFill="1" applyAlignment="1">
      <alignment vertical="center"/>
    </xf>
    <xf numFmtId="0" fontId="13" fillId="4" borderId="0" xfId="0" applyFont="1" applyFill="1" applyAlignment="1">
      <alignment vertical="center"/>
    </xf>
    <xf numFmtId="166" fontId="32" fillId="2" borderId="48" xfId="0" applyNumberFormat="1" applyFont="1" applyFill="1" applyBorder="1" applyAlignment="1">
      <alignment horizontal="centerContinuous" vertical="center"/>
    </xf>
    <xf numFmtId="166" fontId="32" fillId="2" borderId="49" xfId="0" applyNumberFormat="1" applyFont="1" applyFill="1" applyBorder="1" applyAlignment="1">
      <alignment horizontal="centerContinuous" vertical="center"/>
    </xf>
    <xf numFmtId="166" fontId="32" fillId="2" borderId="42" xfId="0" applyNumberFormat="1" applyFont="1" applyFill="1" applyBorder="1" applyAlignment="1">
      <alignment horizontal="centerContinuous" vertical="center"/>
    </xf>
    <xf numFmtId="166" fontId="32" fillId="2" borderId="1" xfId="0" applyNumberFormat="1" applyFont="1" applyFill="1" applyBorder="1" applyAlignment="1">
      <alignment vertical="center"/>
    </xf>
    <xf numFmtId="166" fontId="32" fillId="2" borderId="48" xfId="0" applyNumberFormat="1" applyFont="1" applyFill="1" applyBorder="1" applyAlignment="1">
      <alignment vertical="center"/>
    </xf>
    <xf numFmtId="166" fontId="32" fillId="2" borderId="33" xfId="0" applyNumberFormat="1" applyFont="1" applyFill="1" applyBorder="1" applyAlignment="1">
      <alignment vertical="center"/>
    </xf>
    <xf numFmtId="166" fontId="59" fillId="2" borderId="34" xfId="0" applyNumberFormat="1" applyFont="1" applyFill="1" applyBorder="1" applyAlignment="1">
      <alignment vertical="center"/>
    </xf>
    <xf numFmtId="166" fontId="32" fillId="2" borderId="42" xfId="0" applyNumberFormat="1" applyFont="1" applyFill="1" applyBorder="1" applyAlignment="1">
      <alignment vertical="center"/>
    </xf>
    <xf numFmtId="166" fontId="32" fillId="2" borderId="32" xfId="0" applyNumberFormat="1" applyFont="1" applyFill="1" applyBorder="1" applyAlignment="1">
      <alignment vertical="center"/>
    </xf>
    <xf numFmtId="166" fontId="32" fillId="2" borderId="34" xfId="0" applyNumberFormat="1" applyFont="1" applyFill="1" applyBorder="1" applyAlignment="1">
      <alignment vertical="center"/>
    </xf>
    <xf numFmtId="166" fontId="90" fillId="0" borderId="0" xfId="0" applyNumberFormat="1" applyFont="1" applyAlignment="1">
      <alignment horizontal="center" vertical="center"/>
    </xf>
    <xf numFmtId="0" fontId="25" fillId="0" borderId="0" xfId="0" applyFont="1"/>
    <xf numFmtId="166" fontId="25" fillId="0" borderId="0" xfId="0" applyNumberFormat="1" applyFont="1"/>
    <xf numFmtId="43" fontId="25" fillId="0" borderId="0" xfId="0" applyNumberFormat="1" applyFont="1"/>
    <xf numFmtId="0" fontId="25" fillId="0" borderId="42" xfId="0" applyFont="1" applyBorder="1"/>
    <xf numFmtId="43" fontId="25" fillId="0" borderId="42" xfId="0" applyNumberFormat="1" applyFont="1" applyBorder="1"/>
    <xf numFmtId="166" fontId="25" fillId="0" borderId="42" xfId="0" applyNumberFormat="1" applyFont="1" applyBorder="1"/>
    <xf numFmtId="166" fontId="16" fillId="0" borderId="42" xfId="0" applyNumberFormat="1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43" fontId="25" fillId="0" borderId="42" xfId="0" applyNumberFormat="1" applyFont="1" applyBorder="1" applyAlignment="1">
      <alignment vertical="center"/>
    </xf>
    <xf numFmtId="173" fontId="25" fillId="0" borderId="42" xfId="0" applyNumberFormat="1" applyFont="1" applyBorder="1" applyAlignment="1">
      <alignment vertical="center"/>
    </xf>
    <xf numFmtId="43" fontId="25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66" fontId="35" fillId="0" borderId="49" xfId="0" applyNumberFormat="1" applyFont="1" applyBorder="1" applyAlignment="1">
      <alignment vertical="center"/>
    </xf>
    <xf numFmtId="166" fontId="21" fillId="30" borderId="24" xfId="42" applyNumberFormat="1" applyFont="1" applyFill="1" applyBorder="1" applyAlignment="1">
      <alignment vertical="center"/>
    </xf>
    <xf numFmtId="166" fontId="21" fillId="30" borderId="83" xfId="42" applyNumberFormat="1" applyFont="1" applyFill="1" applyBorder="1" applyAlignment="1">
      <alignment horizontal="center" vertical="center"/>
    </xf>
    <xf numFmtId="0" fontId="24" fillId="0" borderId="45" xfId="0" applyFont="1" applyBorder="1" applyAlignment="1">
      <alignment vertical="center"/>
    </xf>
    <xf numFmtId="166" fontId="25" fillId="0" borderId="45" xfId="42" applyNumberFormat="1" applyFont="1" applyFill="1" applyBorder="1" applyAlignment="1">
      <alignment vertical="center"/>
    </xf>
    <xf numFmtId="166" fontId="24" fillId="0" borderId="45" xfId="42" applyNumberFormat="1" applyFont="1" applyFill="1" applyBorder="1" applyAlignment="1">
      <alignment vertical="center"/>
    </xf>
    <xf numFmtId="166" fontId="24" fillId="0" borderId="57" xfId="42" applyNumberFormat="1" applyFont="1" applyFill="1" applyBorder="1" applyAlignment="1">
      <alignment vertical="center"/>
    </xf>
    <xf numFmtId="166" fontId="24" fillId="0" borderId="76" xfId="42" applyNumberFormat="1" applyFont="1" applyFill="1" applyBorder="1" applyAlignment="1">
      <alignment vertical="center"/>
    </xf>
    <xf numFmtId="0" fontId="14" fillId="32" borderId="9" xfId="1" applyFont="1" applyFill="1" applyBorder="1" applyAlignment="1">
      <alignment horizontal="center"/>
    </xf>
    <xf numFmtId="166" fontId="13" fillId="32" borderId="21" xfId="42" applyNumberFormat="1" applyFont="1" applyFill="1" applyBorder="1"/>
    <xf numFmtId="166" fontId="25" fillId="4" borderId="23" xfId="42" applyNumberFormat="1" applyFont="1" applyFill="1" applyBorder="1" applyAlignment="1">
      <alignment horizontal="right" vertical="center"/>
    </xf>
    <xf numFmtId="43" fontId="25" fillId="0" borderId="23" xfId="42" applyFont="1" applyFill="1" applyBorder="1" applyAlignment="1">
      <alignment horizontal="right" vertical="center"/>
    </xf>
    <xf numFmtId="4" fontId="103" fillId="0" borderId="23" xfId="135" quotePrefix="1" applyNumberFormat="1" applyFont="1" applyBorder="1" applyAlignment="1">
      <alignment horizontal="right" vertical="center"/>
    </xf>
    <xf numFmtId="41" fontId="103" fillId="0" borderId="23" xfId="135" quotePrefix="1" applyNumberFormat="1" applyFont="1" applyBorder="1" applyAlignment="1">
      <alignment horizontal="right" vertical="center"/>
    </xf>
    <xf numFmtId="4" fontId="103" fillId="0" borderId="23" xfId="135" applyNumberFormat="1" applyFont="1" applyBorder="1" applyAlignment="1">
      <alignment horizontal="right" vertical="center"/>
    </xf>
    <xf numFmtId="168" fontId="21" fillId="33" borderId="1" xfId="0" applyNumberFormat="1" applyFont="1" applyFill="1" applyBorder="1" applyAlignment="1">
      <alignment vertical="center"/>
    </xf>
    <xf numFmtId="3" fontId="21" fillId="33" borderId="60" xfId="0" applyNumberFormat="1" applyFont="1" applyFill="1" applyBorder="1" applyAlignment="1">
      <alignment horizontal="right" vertical="center"/>
    </xf>
    <xf numFmtId="4" fontId="21" fillId="33" borderId="36" xfId="0" applyNumberFormat="1" applyFont="1" applyFill="1" applyBorder="1" applyAlignment="1">
      <alignment horizontal="right" vertical="center"/>
    </xf>
    <xf numFmtId="4" fontId="21" fillId="33" borderId="40" xfId="0" applyNumberFormat="1" applyFont="1" applyFill="1" applyBorder="1" applyAlignment="1">
      <alignment horizontal="right" vertical="center"/>
    </xf>
    <xf numFmtId="41" fontId="21" fillId="33" borderId="36" xfId="0" applyNumberFormat="1" applyFont="1" applyFill="1" applyBorder="1" applyAlignment="1">
      <alignment horizontal="right" vertical="center"/>
    </xf>
    <xf numFmtId="0" fontId="6" fillId="4" borderId="93" xfId="6" applyFont="1" applyFill="1" applyBorder="1" applyAlignment="1">
      <alignment horizontal="left" vertical="center"/>
    </xf>
    <xf numFmtId="0" fontId="6" fillId="4" borderId="93" xfId="6" applyFont="1" applyFill="1" applyBorder="1" applyAlignment="1">
      <alignment horizontal="right" vertical="center"/>
    </xf>
    <xf numFmtId="3" fontId="57" fillId="0" borderId="93" xfId="0" applyNumberFormat="1" applyFont="1" applyBorder="1" applyAlignment="1">
      <alignment horizontal="right" vertical="center"/>
    </xf>
    <xf numFmtId="0" fontId="14" fillId="0" borderId="35" xfId="1" applyFont="1" applyBorder="1" applyAlignment="1">
      <alignment horizontal="center"/>
    </xf>
    <xf numFmtId="166" fontId="16" fillId="0" borderId="43" xfId="42" applyNumberFormat="1" applyFont="1" applyFill="1" applyBorder="1"/>
    <xf numFmtId="0" fontId="13" fillId="0" borderId="39" xfId="1" applyFont="1" applyBorder="1" applyAlignment="1">
      <alignment horizontal="center"/>
    </xf>
    <xf numFmtId="166" fontId="13" fillId="0" borderId="30" xfId="0" applyNumberFormat="1" applyFont="1" applyBorder="1" applyAlignment="1">
      <alignment vertical="center"/>
    </xf>
    <xf numFmtId="166" fontId="13" fillId="0" borderId="71" xfId="0" applyNumberFormat="1" applyFont="1" applyBorder="1" applyAlignment="1">
      <alignment vertical="center"/>
    </xf>
    <xf numFmtId="166" fontId="13" fillId="27" borderId="23" xfId="0" applyNumberFormat="1" applyFont="1" applyFill="1" applyBorder="1" applyAlignment="1">
      <alignment horizontal="right" vertical="center"/>
    </xf>
    <xf numFmtId="166" fontId="13" fillId="27" borderId="19" xfId="0" applyNumberFormat="1" applyFont="1" applyFill="1" applyBorder="1" applyAlignment="1">
      <alignment horizontal="right" vertical="center"/>
    </xf>
    <xf numFmtId="166" fontId="13" fillId="0" borderId="57" xfId="0" applyNumberFormat="1" applyFont="1" applyBorder="1" applyAlignment="1">
      <alignment horizontal="center" vertical="center"/>
    </xf>
    <xf numFmtId="166" fontId="13" fillId="0" borderId="27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166" fontId="16" fillId="2" borderId="34" xfId="0" applyNumberFormat="1" applyFont="1" applyFill="1" applyBorder="1" applyAlignment="1">
      <alignment vertical="center"/>
    </xf>
    <xf numFmtId="41" fontId="13" fillId="0" borderId="44" xfId="1" applyNumberFormat="1" applyFont="1" applyBorder="1" applyAlignment="1">
      <alignment horizontal="center"/>
    </xf>
    <xf numFmtId="41" fontId="13" fillId="0" borderId="23" xfId="1" applyNumberFormat="1" applyFont="1" applyBorder="1" applyAlignment="1">
      <alignment horizontal="center"/>
    </xf>
    <xf numFmtId="41" fontId="13" fillId="0" borderId="29" xfId="1" applyNumberFormat="1" applyFont="1" applyBorder="1" applyAlignment="1">
      <alignment horizontal="center"/>
    </xf>
    <xf numFmtId="41" fontId="13" fillId="0" borderId="46" xfId="1" applyNumberFormat="1" applyFont="1" applyBorder="1" applyAlignment="1">
      <alignment horizontal="center"/>
    </xf>
    <xf numFmtId="0" fontId="16" fillId="0" borderId="0" xfId="1" applyFont="1"/>
    <xf numFmtId="0" fontId="13" fillId="4" borderId="0" xfId="0" applyFont="1" applyFill="1" applyAlignment="1">
      <alignment horizontal="center" vertical="center"/>
    </xf>
    <xf numFmtId="166" fontId="25" fillId="0" borderId="24" xfId="42" quotePrefix="1" applyNumberFormat="1" applyFont="1" applyFill="1" applyBorder="1" applyAlignment="1">
      <alignment vertical="center"/>
    </xf>
    <xf numFmtId="43" fontId="21" fillId="30" borderId="41" xfId="42" applyFont="1" applyFill="1" applyBorder="1" applyAlignment="1">
      <alignment vertical="center"/>
    </xf>
    <xf numFmtId="0" fontId="6" fillId="4" borderId="109" xfId="6" applyFont="1" applyFill="1" applyBorder="1" applyAlignment="1">
      <alignment horizontal="center" vertical="center"/>
    </xf>
    <xf numFmtId="0" fontId="6" fillId="4" borderId="49" xfId="6" applyFont="1" applyFill="1" applyBorder="1" applyAlignment="1">
      <alignment horizontal="center" vertical="center"/>
    </xf>
    <xf numFmtId="174" fontId="24" fillId="0" borderId="0" xfId="42" applyNumberFormat="1" applyFont="1" applyFill="1" applyAlignment="1">
      <alignment vertical="center"/>
    </xf>
    <xf numFmtId="3" fontId="16" fillId="3" borderId="1" xfId="0" applyNumberFormat="1" applyFont="1" applyFill="1" applyBorder="1" applyAlignment="1">
      <alignment vertical="center"/>
    </xf>
    <xf numFmtId="175" fontId="16" fillId="3" borderId="1" xfId="0" applyNumberFormat="1" applyFont="1" applyFill="1" applyBorder="1" applyAlignment="1">
      <alignment vertical="center"/>
    </xf>
    <xf numFmtId="166" fontId="25" fillId="0" borderId="23" xfId="42" applyNumberFormat="1" applyFont="1" applyFill="1" applyBorder="1"/>
    <xf numFmtId="166" fontId="25" fillId="0" borderId="85" xfId="42" applyNumberFormat="1" applyFont="1" applyFill="1" applyBorder="1"/>
    <xf numFmtId="166" fontId="25" fillId="0" borderId="29" xfId="42" applyNumberFormat="1" applyFont="1" applyFill="1" applyBorder="1"/>
    <xf numFmtId="166" fontId="25" fillId="0" borderId="23" xfId="42" applyNumberFormat="1" applyFont="1" applyFill="1" applyBorder="1" applyAlignment="1">
      <alignment vertical="center"/>
    </xf>
    <xf numFmtId="166" fontId="25" fillId="0" borderId="24" xfId="42" quotePrefix="1" applyNumberFormat="1" applyFont="1" applyFill="1" applyBorder="1" applyAlignment="1">
      <alignment horizontal="center" vertical="center"/>
    </xf>
    <xf numFmtId="166" fontId="107" fillId="0" borderId="45" xfId="42" applyNumberFormat="1" applyFont="1" applyFill="1" applyBorder="1" applyAlignment="1">
      <alignment vertical="center"/>
    </xf>
    <xf numFmtId="41" fontId="13" fillId="31" borderId="17" xfId="42" applyNumberFormat="1" applyFont="1" applyFill="1" applyBorder="1" applyAlignment="1">
      <alignment horizontal="right"/>
    </xf>
    <xf numFmtId="41" fontId="13" fillId="31" borderId="23" xfId="42" applyNumberFormat="1" applyFont="1" applyFill="1" applyBorder="1" applyAlignment="1">
      <alignment horizontal="right"/>
    </xf>
    <xf numFmtId="41" fontId="13" fillId="31" borderId="29" xfId="42" applyNumberFormat="1" applyFont="1" applyFill="1" applyBorder="1" applyAlignment="1">
      <alignment horizontal="right"/>
    </xf>
    <xf numFmtId="166" fontId="16" fillId="31" borderId="33" xfId="42" applyNumberFormat="1" applyFont="1" applyFill="1" applyBorder="1"/>
    <xf numFmtId="166" fontId="13" fillId="31" borderId="18" xfId="1" applyNumberFormat="1" applyFont="1" applyFill="1" applyBorder="1"/>
    <xf numFmtId="43" fontId="16" fillId="3" borderId="1" xfId="0" applyNumberFormat="1" applyFont="1" applyFill="1" applyBorder="1" applyAlignment="1">
      <alignment vertical="center"/>
    </xf>
    <xf numFmtId="166" fontId="13" fillId="0" borderId="18" xfId="42" applyNumberFormat="1" applyFont="1" applyFill="1" applyBorder="1" applyAlignment="1">
      <alignment horizontal="right"/>
    </xf>
    <xf numFmtId="166" fontId="13" fillId="29" borderId="71" xfId="1" applyNumberFormat="1" applyFont="1" applyFill="1" applyBorder="1" applyAlignment="1">
      <alignment horizontal="center"/>
    </xf>
    <xf numFmtId="166" fontId="13" fillId="29" borderId="27" xfId="1" applyNumberFormat="1" applyFont="1" applyFill="1" applyBorder="1" applyAlignment="1">
      <alignment horizontal="center"/>
    </xf>
    <xf numFmtId="166" fontId="13" fillId="29" borderId="63" xfId="1" applyNumberFormat="1" applyFont="1" applyFill="1" applyBorder="1" applyAlignment="1">
      <alignment horizontal="center"/>
    </xf>
    <xf numFmtId="166" fontId="13" fillId="29" borderId="69" xfId="1" applyNumberFormat="1" applyFont="1" applyFill="1" applyBorder="1" applyAlignment="1">
      <alignment horizontal="center"/>
    </xf>
    <xf numFmtId="0" fontId="13" fillId="0" borderId="60" xfId="1" applyFont="1" applyBorder="1"/>
    <xf numFmtId="166" fontId="13" fillId="0" borderId="37" xfId="1" applyNumberFormat="1" applyFont="1" applyBorder="1"/>
    <xf numFmtId="166" fontId="13" fillId="31" borderId="37" xfId="1" applyNumberFormat="1" applyFont="1" applyFill="1" applyBorder="1"/>
    <xf numFmtId="166" fontId="13" fillId="29" borderId="69" xfId="42" applyNumberFormat="1" applyFont="1" applyFill="1" applyBorder="1"/>
    <xf numFmtId="0" fontId="16" fillId="0" borderId="60" xfId="1" applyFont="1" applyBorder="1"/>
    <xf numFmtId="166" fontId="16" fillId="0" borderId="36" xfId="42" applyNumberFormat="1" applyFont="1" applyFill="1" applyBorder="1"/>
    <xf numFmtId="166" fontId="14" fillId="0" borderId="37" xfId="1" applyNumberFormat="1" applyFont="1" applyBorder="1"/>
    <xf numFmtId="166" fontId="14" fillId="31" borderId="37" xfId="1" applyNumberFormat="1" applyFont="1" applyFill="1" applyBorder="1"/>
    <xf numFmtId="166" fontId="16" fillId="29" borderId="40" xfId="42" applyNumberFormat="1" applyFont="1" applyFill="1" applyBorder="1"/>
    <xf numFmtId="0" fontId="108" fillId="4" borderId="0" xfId="0" applyFont="1" applyFill="1" applyAlignment="1">
      <alignment horizontal="center" vertical="center"/>
    </xf>
    <xf numFmtId="43" fontId="109" fillId="4" borderId="0" xfId="0" applyNumberFormat="1" applyFont="1" applyFill="1" applyAlignment="1">
      <alignment horizontal="center" vertical="center"/>
    </xf>
    <xf numFmtId="3" fontId="109" fillId="4" borderId="0" xfId="0" applyNumberFormat="1" applyFont="1" applyFill="1" applyAlignment="1">
      <alignment vertical="center"/>
    </xf>
    <xf numFmtId="43" fontId="109" fillId="4" borderId="0" xfId="0" applyNumberFormat="1" applyFont="1" applyFill="1" applyAlignment="1">
      <alignment vertical="center"/>
    </xf>
    <xf numFmtId="41" fontId="109" fillId="4" borderId="0" xfId="0" applyNumberFormat="1" applyFont="1" applyFill="1" applyAlignment="1">
      <alignment vertical="center"/>
    </xf>
    <xf numFmtId="43" fontId="110" fillId="4" borderId="0" xfId="0" applyNumberFormat="1" applyFont="1" applyFill="1" applyAlignment="1">
      <alignment vertical="center"/>
    </xf>
    <xf numFmtId="166" fontId="100" fillId="4" borderId="0" xfId="0" applyNumberFormat="1" applyFont="1" applyFill="1" applyAlignment="1">
      <alignment horizontal="centerContinuous" vertical="center"/>
    </xf>
    <xf numFmtId="17" fontId="104" fillId="4" borderId="32" xfId="0" applyNumberFormat="1" applyFont="1" applyFill="1" applyBorder="1" applyAlignment="1">
      <alignment horizontal="center" vertical="center"/>
    </xf>
    <xf numFmtId="166" fontId="105" fillId="4" borderId="0" xfId="0" applyNumberFormat="1" applyFont="1" applyFill="1" applyAlignment="1">
      <alignment vertical="center"/>
    </xf>
    <xf numFmtId="166" fontId="105" fillId="4" borderId="51" xfId="0" applyNumberFormat="1" applyFont="1" applyFill="1" applyBorder="1" applyAlignment="1">
      <alignment vertical="center"/>
    </xf>
    <xf numFmtId="166" fontId="106" fillId="4" borderId="0" xfId="0" applyNumberFormat="1" applyFont="1" applyFill="1" applyAlignment="1">
      <alignment vertical="center"/>
    </xf>
    <xf numFmtId="166" fontId="104" fillId="4" borderId="0" xfId="0" applyNumberFormat="1" applyFont="1" applyFill="1" applyAlignment="1">
      <alignment vertical="center"/>
    </xf>
    <xf numFmtId="0" fontId="100" fillId="4" borderId="0" xfId="0" applyFont="1" applyFill="1" applyAlignment="1">
      <alignment vertical="center"/>
    </xf>
    <xf numFmtId="166" fontId="30" fillId="0" borderId="2" xfId="0" applyNumberFormat="1" applyFont="1" applyBorder="1" applyAlignment="1">
      <alignment horizontal="center" vertical="center"/>
    </xf>
    <xf numFmtId="166" fontId="30" fillId="0" borderId="3" xfId="0" applyNumberFormat="1" applyFont="1" applyBorder="1" applyAlignment="1">
      <alignment horizontal="center" vertical="center"/>
    </xf>
    <xf numFmtId="166" fontId="29" fillId="0" borderId="0" xfId="0" applyNumberFormat="1" applyFont="1" applyAlignment="1">
      <alignment horizontal="center" vertical="center"/>
    </xf>
    <xf numFmtId="166" fontId="14" fillId="0" borderId="28" xfId="0" applyNumberFormat="1" applyFont="1" applyBorder="1" applyAlignment="1">
      <alignment horizontal="center" vertical="center"/>
    </xf>
    <xf numFmtId="166" fontId="14" fillId="0" borderId="10" xfId="0" applyNumberFormat="1" applyFont="1" applyBorder="1" applyAlignment="1">
      <alignment horizontal="center" vertical="center"/>
    </xf>
    <xf numFmtId="166" fontId="16" fillId="0" borderId="2" xfId="0" applyNumberFormat="1" applyFont="1" applyBorder="1" applyAlignment="1">
      <alignment horizontal="center" vertical="center"/>
    </xf>
    <xf numFmtId="166" fontId="16" fillId="0" borderId="3" xfId="0" applyNumberFormat="1" applyFont="1" applyBorder="1" applyAlignment="1">
      <alignment horizontal="center" vertical="center"/>
    </xf>
    <xf numFmtId="166" fontId="14" fillId="0" borderId="0" xfId="0" applyNumberFormat="1" applyFont="1" applyAlignment="1">
      <alignment horizontal="center" vertical="center"/>
    </xf>
    <xf numFmtId="166" fontId="14" fillId="0" borderId="3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right"/>
    </xf>
    <xf numFmtId="3" fontId="6" fillId="4" borderId="92" xfId="6" applyNumberFormat="1" applyFont="1" applyFill="1" applyBorder="1" applyAlignment="1">
      <alignment horizontal="right" vertical="top"/>
    </xf>
    <xf numFmtId="3" fontId="57" fillId="0" borderId="3" xfId="0" applyNumberFormat="1" applyFont="1" applyBorder="1" applyAlignment="1">
      <alignment horizontal="right" vertical="top"/>
    </xf>
    <xf numFmtId="166" fontId="13" fillId="0" borderId="17" xfId="42" applyNumberFormat="1" applyFont="1" applyFill="1" applyBorder="1" applyAlignment="1">
      <alignment horizontal="center"/>
    </xf>
    <xf numFmtId="166" fontId="13" fillId="0" borderId="17" xfId="42" applyNumberFormat="1" applyFont="1" applyFill="1" applyBorder="1"/>
    <xf numFmtId="166" fontId="111" fillId="0" borderId="24" xfId="42" applyNumberFormat="1" applyFont="1" applyFill="1" applyBorder="1" applyAlignment="1">
      <alignment vertical="center"/>
    </xf>
    <xf numFmtId="166" fontId="112" fillId="0" borderId="24" xfId="42" applyNumberFormat="1" applyFont="1" applyFill="1" applyBorder="1" applyAlignment="1">
      <alignment vertical="center"/>
    </xf>
    <xf numFmtId="166" fontId="113" fillId="0" borderId="24" xfId="42" applyNumberFormat="1" applyFont="1" applyFill="1" applyBorder="1" applyAlignment="1">
      <alignment vertical="center"/>
    </xf>
    <xf numFmtId="166" fontId="114" fillId="0" borderId="24" xfId="42" applyNumberFormat="1" applyFont="1" applyFill="1" applyBorder="1" applyAlignment="1">
      <alignment vertical="center"/>
    </xf>
    <xf numFmtId="166" fontId="115" fillId="0" borderId="0" xfId="0" applyNumberFormat="1" applyFont="1" applyAlignment="1">
      <alignment vertical="center"/>
    </xf>
    <xf numFmtId="0" fontId="14" fillId="31" borderId="7" xfId="1" applyFont="1" applyFill="1" applyBorder="1" applyAlignment="1">
      <alignment horizontal="center"/>
    </xf>
    <xf numFmtId="0" fontId="13" fillId="31" borderId="13" xfId="1" applyFont="1" applyFill="1" applyBorder="1" applyAlignment="1">
      <alignment horizontal="center"/>
    </xf>
    <xf numFmtId="166" fontId="13" fillId="31" borderId="17" xfId="42" applyNumberFormat="1" applyFont="1" applyFill="1" applyBorder="1" applyAlignment="1">
      <alignment horizontal="right"/>
    </xf>
    <xf numFmtId="0" fontId="13" fillId="31" borderId="36" xfId="1" applyFont="1" applyFill="1" applyBorder="1" applyAlignment="1">
      <alignment horizontal="center"/>
    </xf>
    <xf numFmtId="17" fontId="116" fillId="0" borderId="48" xfId="0" applyNumberFormat="1" applyFont="1" applyBorder="1" applyAlignment="1">
      <alignment horizontal="center" vertical="center"/>
    </xf>
    <xf numFmtId="166" fontId="117" fillId="0" borderId="48" xfId="0" applyNumberFormat="1" applyFont="1" applyBorder="1" applyAlignment="1">
      <alignment vertical="center"/>
    </xf>
    <xf numFmtId="166" fontId="117" fillId="0" borderId="0" xfId="0" applyNumberFormat="1" applyFont="1" applyAlignment="1">
      <alignment vertical="center"/>
    </xf>
    <xf numFmtId="43" fontId="117" fillId="0" borderId="0" xfId="0" applyNumberFormat="1" applyFont="1" applyAlignment="1">
      <alignment vertical="center"/>
    </xf>
    <xf numFmtId="4" fontId="117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38" xfId="0" applyFont="1" applyBorder="1" applyAlignment="1">
      <alignment vertical="top" wrapText="1"/>
    </xf>
    <xf numFmtId="0" fontId="0" fillId="0" borderId="38" xfId="0" applyBorder="1" applyAlignment="1">
      <alignment vertical="top" wrapText="1"/>
    </xf>
    <xf numFmtId="43" fontId="16" fillId="0" borderId="4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3" fontId="16" fillId="0" borderId="59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16" fillId="0" borderId="5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1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43" fontId="16" fillId="0" borderId="5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166" fontId="16" fillId="0" borderId="45" xfId="0" applyNumberFormat="1" applyFont="1" applyBorder="1" applyAlignment="1">
      <alignment horizontal="center" vertical="center" wrapText="1"/>
    </xf>
    <xf numFmtId="166" fontId="14" fillId="0" borderId="2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/>
    </xf>
    <xf numFmtId="166" fontId="30" fillId="0" borderId="5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30" fillId="0" borderId="72" xfId="0" applyNumberFormat="1" applyFont="1" applyBorder="1" applyAlignment="1">
      <alignment horizontal="center" vertical="center" wrapText="1"/>
    </xf>
    <xf numFmtId="166" fontId="30" fillId="0" borderId="51" xfId="0" applyNumberFormat="1" applyFont="1" applyBorder="1" applyAlignment="1">
      <alignment horizontal="center" vertical="center" wrapText="1"/>
    </xf>
    <xf numFmtId="0" fontId="0" fillId="0" borderId="51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166" fontId="30" fillId="0" borderId="2" xfId="0" applyNumberFormat="1" applyFont="1" applyBorder="1" applyAlignment="1">
      <alignment horizontal="center" vertical="center"/>
    </xf>
    <xf numFmtId="166" fontId="30" fillId="0" borderId="3" xfId="0" applyNumberFormat="1" applyFont="1" applyBorder="1" applyAlignment="1">
      <alignment horizontal="center" vertical="center"/>
    </xf>
    <xf numFmtId="166" fontId="30" fillId="0" borderId="73" xfId="0" applyNumberFormat="1" applyFont="1" applyBorder="1" applyAlignment="1">
      <alignment horizontal="center" vertical="center"/>
    </xf>
    <xf numFmtId="166" fontId="30" fillId="0" borderId="51" xfId="0" applyNumberFormat="1" applyFont="1" applyBorder="1" applyAlignment="1">
      <alignment horizontal="center" vertical="justify"/>
    </xf>
    <xf numFmtId="0" fontId="0" fillId="0" borderId="51" xfId="0" applyBorder="1" applyAlignment="1">
      <alignment horizontal="center"/>
    </xf>
    <xf numFmtId="0" fontId="0" fillId="0" borderId="19" xfId="0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96" xfId="0" applyFont="1" applyBorder="1" applyAlignment="1">
      <alignment horizontal="center"/>
    </xf>
    <xf numFmtId="166" fontId="50" fillId="0" borderId="55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6" fontId="29" fillId="0" borderId="0" xfId="0" applyNumberFormat="1" applyFont="1" applyAlignment="1">
      <alignment horizontal="center" vertical="center"/>
    </xf>
    <xf numFmtId="166" fontId="29" fillId="0" borderId="38" xfId="0" applyNumberFormat="1" applyFont="1" applyBorder="1" applyAlignment="1">
      <alignment horizontal="center" vertical="center"/>
    </xf>
    <xf numFmtId="167" fontId="29" fillId="0" borderId="38" xfId="0" applyNumberFormat="1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166" fontId="14" fillId="0" borderId="50" xfId="0" applyNumberFormat="1" applyFont="1" applyBorder="1" applyAlignment="1">
      <alignment horizontal="center" vertical="center"/>
    </xf>
    <xf numFmtId="166" fontId="14" fillId="0" borderId="28" xfId="0" applyNumberFormat="1" applyFont="1" applyBorder="1" applyAlignment="1">
      <alignment horizontal="center" vertical="center"/>
    </xf>
    <xf numFmtId="166" fontId="14" fillId="0" borderId="10" xfId="0" applyNumberFormat="1" applyFont="1" applyBorder="1" applyAlignment="1">
      <alignment horizontal="center" vertical="center"/>
    </xf>
    <xf numFmtId="166" fontId="16" fillId="0" borderId="71" xfId="0" applyNumberFormat="1" applyFont="1" applyBorder="1" applyAlignment="1">
      <alignment horizontal="center" vertical="center"/>
    </xf>
    <xf numFmtId="166" fontId="16" fillId="0" borderId="63" xfId="0" applyNumberFormat="1" applyFont="1" applyBorder="1" applyAlignment="1">
      <alignment horizontal="center" vertical="center"/>
    </xf>
    <xf numFmtId="166" fontId="16" fillId="0" borderId="40" xfId="0" applyNumberFormat="1" applyFont="1" applyBorder="1" applyAlignment="1">
      <alignment horizontal="center" vertical="center"/>
    </xf>
    <xf numFmtId="166" fontId="16" fillId="0" borderId="2" xfId="0" applyNumberFormat="1" applyFont="1" applyBorder="1" applyAlignment="1">
      <alignment horizontal="center" vertical="center"/>
    </xf>
    <xf numFmtId="166" fontId="16" fillId="0" borderId="3" xfId="0" applyNumberFormat="1" applyFont="1" applyBorder="1" applyAlignment="1">
      <alignment horizontal="center" vertical="center"/>
    </xf>
    <xf numFmtId="166" fontId="16" fillId="0" borderId="73" xfId="0" applyNumberFormat="1" applyFont="1" applyBorder="1" applyAlignment="1">
      <alignment horizontal="center" vertical="center"/>
    </xf>
    <xf numFmtId="166" fontId="14" fillId="0" borderId="52" xfId="0" applyNumberFormat="1" applyFont="1" applyBorder="1" applyAlignment="1">
      <alignment horizontal="center" vertical="center" wrapText="1"/>
    </xf>
    <xf numFmtId="166" fontId="14" fillId="0" borderId="53" xfId="0" applyNumberFormat="1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166" fontId="14" fillId="0" borderId="51" xfId="0" applyNumberFormat="1" applyFont="1" applyBorder="1" applyAlignment="1">
      <alignment horizontal="center" vertical="center"/>
    </xf>
    <xf numFmtId="166" fontId="14" fillId="0" borderId="0" xfId="0" applyNumberFormat="1" applyFont="1" applyAlignment="1">
      <alignment horizontal="center" vertical="center"/>
    </xf>
    <xf numFmtId="166" fontId="14" fillId="0" borderId="38" xfId="0" applyNumberFormat="1" applyFont="1" applyBorder="1" applyAlignment="1">
      <alignment horizontal="center" vertical="center"/>
    </xf>
    <xf numFmtId="166" fontId="14" fillId="0" borderId="52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13" fillId="0" borderId="0" xfId="0" applyFont="1" applyAlignment="1">
      <alignment horizontal="left" vertical="center"/>
    </xf>
    <xf numFmtId="43" fontId="16" fillId="0" borderId="38" xfId="0" applyNumberFormat="1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41" fontId="16" fillId="0" borderId="84" xfId="0" applyNumberFormat="1" applyFont="1" applyBorder="1" applyAlignment="1">
      <alignment horizontal="center" vertical="center"/>
    </xf>
    <xf numFmtId="41" fontId="16" fillId="0" borderId="82" xfId="0" applyNumberFormat="1" applyFont="1" applyBorder="1" applyAlignment="1">
      <alignment horizontal="center" vertical="center"/>
    </xf>
    <xf numFmtId="43" fontId="16" fillId="0" borderId="84" xfId="0" applyNumberFormat="1" applyFont="1" applyBorder="1" applyAlignment="1">
      <alignment horizontal="center" vertical="center"/>
    </xf>
    <xf numFmtId="43" fontId="16" fillId="0" borderId="82" xfId="0" applyNumberFormat="1" applyFont="1" applyBorder="1" applyAlignment="1">
      <alignment horizontal="center" vertical="center"/>
    </xf>
    <xf numFmtId="0" fontId="21" fillId="31" borderId="48" xfId="0" applyFont="1" applyFill="1" applyBorder="1" applyAlignment="1">
      <alignment horizontal="center" vertical="center"/>
    </xf>
    <xf numFmtId="0" fontId="21" fillId="31" borderId="49" xfId="0" applyFont="1" applyFill="1" applyBorder="1" applyAlignment="1">
      <alignment horizontal="center" vertical="center"/>
    </xf>
    <xf numFmtId="167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right"/>
    </xf>
  </cellXfs>
  <cellStyles count="147">
    <cellStyle name="20% - Accent1 2" xfId="15" xr:uid="{A5A8CE22-7C7D-4A34-AE58-C958F0C7C9D3}"/>
    <cellStyle name="20% - Accent2 2" xfId="16" xr:uid="{ACDBE6AD-2416-46DB-8DCC-5D0CA14CE973}"/>
    <cellStyle name="20% - Accent3 2" xfId="17" xr:uid="{05A3C080-2CB4-4F80-AF11-99C7B80EF37E}"/>
    <cellStyle name="20% - Accent4 2" xfId="18" xr:uid="{C072AA75-BBDE-48E0-BCEA-7FD979DBE3FA}"/>
    <cellStyle name="20% - Accent5 2" xfId="19" xr:uid="{FA79DED3-ADDC-471C-B535-076B2929AB7E}"/>
    <cellStyle name="20% - Accent6 2" xfId="20" xr:uid="{45CE2F7D-6A66-4E8D-8667-C6C1B6135601}"/>
    <cellStyle name="40% - Accent1 2" xfId="21" xr:uid="{95C4BFFF-43A1-43BB-9C0C-D2115508E1EC}"/>
    <cellStyle name="40% - Accent2 2" xfId="22" xr:uid="{B7EB954B-41AE-4E2A-8FCB-8C582C920A46}"/>
    <cellStyle name="40% - Accent3 2" xfId="23" xr:uid="{11D35EB3-037B-4368-B099-EB93D1DE94F6}"/>
    <cellStyle name="40% - Accent4 2" xfId="24" xr:uid="{728C7538-8FD0-488E-93EB-80EC393B7C5E}"/>
    <cellStyle name="40% - Accent5 2" xfId="25" xr:uid="{82F47840-7BF0-40C7-88BA-24881A9EE98A}"/>
    <cellStyle name="40% - Accent6 2" xfId="26" xr:uid="{CDCE7073-4289-4E80-9819-14383DFCAA3C}"/>
    <cellStyle name="60% - Accent1 2" xfId="27" xr:uid="{60822D49-5ED8-4AE8-94AC-4D0E38861CAD}"/>
    <cellStyle name="60% - Accent2 2" xfId="28" xr:uid="{B4F144B0-D36B-4D87-835C-E38BBD99DF56}"/>
    <cellStyle name="60% - Accent3 2" xfId="29" xr:uid="{2AA07ECC-DE3F-4A91-9A20-96CAE9AE56F3}"/>
    <cellStyle name="60% - Accent4 2" xfId="30" xr:uid="{4A52A41B-ED68-4E02-9AD1-EBF67D689B07}"/>
    <cellStyle name="60% - Accent5 2" xfId="31" xr:uid="{5728894D-6111-4D96-9D2C-A31499D13A46}"/>
    <cellStyle name="60% - Accent6 2" xfId="32" xr:uid="{DAB5185F-1EE9-4B36-9772-51B9FAC49545}"/>
    <cellStyle name="Accent1 2" xfId="33" xr:uid="{8C5EE127-CEAD-4C7E-801E-2B55B5B914D5}"/>
    <cellStyle name="Accent2 2" xfId="34" xr:uid="{2648BFD4-72CB-4A15-8864-3F83C3CFA878}"/>
    <cellStyle name="Accent3 2" xfId="35" xr:uid="{EEFFC8B2-B254-452F-83E2-6B2501BBA5EB}"/>
    <cellStyle name="Accent4 2" xfId="36" xr:uid="{317535EE-673B-4D73-839B-8A56441713B7}"/>
    <cellStyle name="Accent5 2" xfId="37" xr:uid="{0361F723-FB00-4B5B-8A1C-724A8E7A3058}"/>
    <cellStyle name="Accent6 2" xfId="38" xr:uid="{7441646B-6527-4637-AA74-9788655FFBA4}"/>
    <cellStyle name="Bad 2" xfId="39" xr:uid="{EEC79F23-7F10-4A3A-8AEC-0E2D40CD68E3}"/>
    <cellStyle name="Calculation 2" xfId="40" xr:uid="{138B9DCA-1993-4EDC-A48E-A065E3907557}"/>
    <cellStyle name="Check Cell 2" xfId="41" xr:uid="{EE1AA451-959C-460A-9466-429F47BBF2C5}"/>
    <cellStyle name="Comma 10" xfId="42" xr:uid="{14B58334-E023-466A-A119-2D5710A288AF}"/>
    <cellStyle name="Comma 11" xfId="43" xr:uid="{15F2504F-0D53-4302-BACD-BFC503A2AB75}"/>
    <cellStyle name="Comma 12" xfId="44" xr:uid="{9864E0B2-0FBF-4CFE-8E2C-CCAA6E83027D}"/>
    <cellStyle name="Comma 2" xfId="3" xr:uid="{00000000-0005-0000-0000-000000000000}"/>
    <cellStyle name="Comma 2 10" xfId="46" xr:uid="{67457A58-224A-41DF-8065-F890F49A4B3D}"/>
    <cellStyle name="Comma 2 11" xfId="47" xr:uid="{B8D75953-48AD-462B-B835-89FF9E5CD0F3}"/>
    <cellStyle name="Comma 2 12" xfId="45" xr:uid="{209B2E3C-C2F9-42F5-A39B-A7ED09A6590F}"/>
    <cellStyle name="Comma 2 2" xfId="48" xr:uid="{C59A57E0-8B0E-42A2-91F8-6CE71CF4FE22}"/>
    <cellStyle name="Comma 2 3" xfId="49" xr:uid="{8A5D11C6-704F-439E-A317-96C41DA4F5D2}"/>
    <cellStyle name="Comma 2 3 2" xfId="50" xr:uid="{EDD1D432-291E-41A0-BB1A-012599CAC7CC}"/>
    <cellStyle name="Comma 2 3 2 2" xfId="51" xr:uid="{8E225F79-7518-46E2-8C02-DEBB4743B6A5}"/>
    <cellStyle name="Comma 2 3 2 3" xfId="52" xr:uid="{258FD306-00E5-4EC1-BF77-6DB00AE2E0A0}"/>
    <cellStyle name="Comma 2 3 2 4" xfId="53" xr:uid="{478E1F9C-01E7-411A-BF74-FF66B159CCD0}"/>
    <cellStyle name="Comma 2 3 2 5" xfId="54" xr:uid="{AFBE7B91-1FD0-4E8B-9717-7175B4D0CA45}"/>
    <cellStyle name="Comma 2 3 3" xfId="55" xr:uid="{FABE8F82-37B3-47D5-AEC5-F6710FD223AB}"/>
    <cellStyle name="Comma 2 3 4" xfId="56" xr:uid="{733408B7-913A-42A3-BCAB-B85DF026C899}"/>
    <cellStyle name="Comma 2 3 5" xfId="57" xr:uid="{1BC1B76F-3254-45F8-996B-BC10E355D495}"/>
    <cellStyle name="Comma 2 3 6" xfId="58" xr:uid="{DD24D9FB-50FB-4E46-9090-9E27C7D7ACF9}"/>
    <cellStyle name="Comma 2 4" xfId="59" xr:uid="{BBC5420B-6002-49E7-9839-CEDBEC4321F8}"/>
    <cellStyle name="Comma 2 4 2" xfId="60" xr:uid="{48309F98-8CE9-40C0-AF70-E4CB826BA5FB}"/>
    <cellStyle name="Comma 2 4 2 2" xfId="61" xr:uid="{31F373A3-7EE5-491C-9EE6-84AFF4497305}"/>
    <cellStyle name="Comma 2 4 2 3" xfId="62" xr:uid="{680F364E-F198-4FE3-810B-3308F29822C9}"/>
    <cellStyle name="Comma 2 4 2 4" xfId="63" xr:uid="{C9B26681-BFA0-4F7D-9357-1B7C6D0948CF}"/>
    <cellStyle name="Comma 2 4 2 5" xfId="64" xr:uid="{EB8B9730-4D87-4A3B-B9AB-FD3154C8A9DF}"/>
    <cellStyle name="Comma 2 4 3" xfId="65" xr:uid="{DD905D60-D8A0-458D-8D23-377714F2B4B6}"/>
    <cellStyle name="Comma 2 4 4" xfId="66" xr:uid="{D6D04D28-DDFC-4D44-AAD7-772BED87FB72}"/>
    <cellStyle name="Comma 2 4 5" xfId="67" xr:uid="{E80F8FF9-E4F7-4E0A-810C-20DD28FD7ACA}"/>
    <cellStyle name="Comma 2 4 6" xfId="68" xr:uid="{35EC2779-85D3-43AA-A442-F9070DE70D54}"/>
    <cellStyle name="Comma 2 5" xfId="69" xr:uid="{300B4EC0-C9EA-48F1-B571-D116F8512B75}"/>
    <cellStyle name="Comma 2 5 2" xfId="70" xr:uid="{197CA4D7-AD91-4477-9B84-ABAE18DF83CA}"/>
    <cellStyle name="Comma 2 5 3" xfId="71" xr:uid="{41D342D0-2B4F-446F-B39A-B6BE62C06350}"/>
    <cellStyle name="Comma 2 5 4" xfId="72" xr:uid="{07DF8E4F-6D45-4604-8F66-DE05626134CE}"/>
    <cellStyle name="Comma 2 5 5" xfId="73" xr:uid="{7A1E88DE-80FE-4318-81B0-AE687CE68570}"/>
    <cellStyle name="Comma 2 6" xfId="74" xr:uid="{C0C45AC2-98FD-49FA-85DD-BB5B77251A2F}"/>
    <cellStyle name="Comma 2 6 2" xfId="75" xr:uid="{FEA7D5AE-1BE1-40FF-A2A2-8817C72B5264}"/>
    <cellStyle name="Comma 2 6 3" xfId="76" xr:uid="{3F3E9FA5-F746-4FB2-9403-263E114322DE}"/>
    <cellStyle name="Comma 2 6 4" xfId="77" xr:uid="{0E0B1AA3-370D-410F-BEFE-D30C8D06FC3E}"/>
    <cellStyle name="Comma 2 6 5" xfId="78" xr:uid="{6F3E3E2C-18F0-4E42-8BF5-B273545FC457}"/>
    <cellStyle name="Comma 2 7" xfId="79" xr:uid="{213D06B0-DD40-4587-820B-6319ABD6AFE4}"/>
    <cellStyle name="Comma 2 7 2" xfId="80" xr:uid="{F8A764A3-0CB7-4A3F-9DBF-A964C6F2E4D6}"/>
    <cellStyle name="Comma 2 7 3" xfId="81" xr:uid="{37382B2A-EA2F-4B3B-9D0D-F664C6D33219}"/>
    <cellStyle name="Comma 2 7 4" xfId="82" xr:uid="{AF0F35DF-1F79-41E9-9374-9E4C47AEE245}"/>
    <cellStyle name="Comma 2 7 5" xfId="83" xr:uid="{AB9DADC2-35F0-42C4-AEBA-73E8AD15B92C}"/>
    <cellStyle name="Comma 2 8" xfId="84" xr:uid="{7F38600E-1566-44D1-AE19-9440CB7D6EC2}"/>
    <cellStyle name="Comma 2 8 2" xfId="85" xr:uid="{10674358-F47F-42A5-A9B4-F29C58DB74BE}"/>
    <cellStyle name="Comma 2 9" xfId="86" xr:uid="{5AA93EF9-60A8-44DD-8650-73CAFDE1A326}"/>
    <cellStyle name="Comma 3" xfId="13" xr:uid="{C4238A03-4553-4BF9-A77B-50DE74F0A101}"/>
    <cellStyle name="Comma 3 2" xfId="87" xr:uid="{65F4EED2-A76C-48EF-AEE2-29F3AD0FDBC3}"/>
    <cellStyle name="Comma 3 2 2" xfId="88" xr:uid="{A85BF847-B133-444B-B048-5A8480EA68A0}"/>
    <cellStyle name="Comma 3 2 3" xfId="89" xr:uid="{82D55654-FFDB-4A02-8E64-1A1B665A479F}"/>
    <cellStyle name="Comma 3 2 4" xfId="90" xr:uid="{24FC2E17-6AFD-4C10-B83E-606069311695}"/>
    <cellStyle name="Comma 3 2 5" xfId="91" xr:uid="{B406E0B1-22A2-4AAB-B482-EE62A0313105}"/>
    <cellStyle name="Comma 3 3" xfId="92" xr:uid="{FE3B024D-3914-4AFB-A8F8-B45D7F04F450}"/>
    <cellStyle name="Comma 3 4" xfId="93" xr:uid="{3716F7D3-0FE5-49CF-9EDE-4D45D7804AA1}"/>
    <cellStyle name="Comma 3 5" xfId="94" xr:uid="{BDC98B9E-12A2-4979-BE55-C51A0AD37CDB}"/>
    <cellStyle name="Comma 3 6" xfId="95" xr:uid="{850C9A9A-6FED-47E5-B51D-8FF8F58D6676}"/>
    <cellStyle name="Comma 4" xfId="96" xr:uid="{D5963CDA-E89E-4FED-B7D7-C1B6A7FFE4EA}"/>
    <cellStyle name="Comma 4 12" xfId="146" xr:uid="{CFF21B7D-37FD-422F-AAC8-08EB9B34A1C7}"/>
    <cellStyle name="Comma 4 2" xfId="97" xr:uid="{7D500D8E-3011-410B-96B0-665FB879DA2D}"/>
    <cellStyle name="Comma 4 2 2" xfId="98" xr:uid="{C98E86DC-7BC3-47BB-B58A-4C664D9327CD}"/>
    <cellStyle name="Comma 4 2 3" xfId="99" xr:uid="{193E98ED-F8E6-4469-8579-66DCE710C5CE}"/>
    <cellStyle name="Comma 4 2 4" xfId="100" xr:uid="{D9382730-01A9-4117-8CF7-2B412FE4EBC9}"/>
    <cellStyle name="Comma 4 2 5" xfId="101" xr:uid="{554440B9-926B-4434-AE05-06282C4B320B}"/>
    <cellStyle name="Comma 4 3" xfId="102" xr:uid="{105A1896-3074-48BB-B519-BF1D92715201}"/>
    <cellStyle name="Comma 4 4" xfId="103" xr:uid="{5AD8F482-7A13-4E59-A6C1-9D548172F7F7}"/>
    <cellStyle name="Comma 4 5" xfId="104" xr:uid="{F8AB7CAB-75F2-4368-A6CD-68B3294A60EB}"/>
    <cellStyle name="Comma 4 6" xfId="105" xr:uid="{F5822765-57A2-4A6A-B991-7AB0B9E11BF1}"/>
    <cellStyle name="Comma 5" xfId="106" xr:uid="{5B6207F5-7C43-4523-9576-B457DF13C284}"/>
    <cellStyle name="Comma 5 2" xfId="107" xr:uid="{1033CC35-0E8B-4B62-AD53-1EAEC889D786}"/>
    <cellStyle name="Comma 5 3" xfId="108" xr:uid="{02A72AD3-95A3-4154-B0F7-9EA16C2BA853}"/>
    <cellStyle name="Comma 5 4" xfId="109" xr:uid="{57B669A5-02A4-487A-B9E3-72D1F3F3F94B}"/>
    <cellStyle name="Comma 5 5" xfId="110" xr:uid="{67058943-4911-417C-8EB5-8980CA4BD6DD}"/>
    <cellStyle name="Comma 6" xfId="111" xr:uid="{A9EFFA2D-6137-4870-A61C-09C6C22DF191}"/>
    <cellStyle name="Comma 6 2" xfId="112" xr:uid="{07CAEB69-7985-4850-AC29-DFA115013B99}"/>
    <cellStyle name="Comma 6 3" xfId="113" xr:uid="{0186F029-0F27-4AC9-9C46-AB8CDECA58B4}"/>
    <cellStyle name="Comma 6 4" xfId="114" xr:uid="{6A8F9786-127D-4DE4-8096-B93DF4CD7425}"/>
    <cellStyle name="Comma 6 5" xfId="115" xr:uid="{B06CF917-CD77-42E0-A5CE-D6B47EA9EE3E}"/>
    <cellStyle name="Comma 7" xfId="116" xr:uid="{8F8AD40F-BD36-4851-9B11-EC78B8CD2066}"/>
    <cellStyle name="Comma 7 2" xfId="117" xr:uid="{FF4202DD-2728-4728-BEE1-6C008A874D42}"/>
    <cellStyle name="Comma 7 3" xfId="118" xr:uid="{904313CF-381D-4BE6-A561-176DF9EC9EE5}"/>
    <cellStyle name="Comma 7 4" xfId="119" xr:uid="{F5297683-414F-4376-AFF4-52A116A76FAD}"/>
    <cellStyle name="Comma 7 5" xfId="120" xr:uid="{ABB97E0E-830F-400E-9758-84C745670CEC}"/>
    <cellStyle name="Comma 8" xfId="121" xr:uid="{087B2E50-9D23-4B6B-AAD1-15C851A32AB5}"/>
    <cellStyle name="Comma 8 2" xfId="122" xr:uid="{0A99C771-8682-42B0-A852-0B13AA350C2A}"/>
    <cellStyle name="Comma 9" xfId="123" xr:uid="{FF4C3678-AE1D-40B9-926C-54A8E8A5CF22}"/>
    <cellStyle name="Comma_March" xfId="12" xr:uid="{1DD40E67-A191-4B6C-93C4-FBEC4D87600B}"/>
    <cellStyle name="Currency 2" xfId="9" xr:uid="{C63E9176-C496-4BDC-8C4A-0E743B49958F}"/>
    <cellStyle name="Explanatory Text 2" xfId="124" xr:uid="{B1E92CF9-A2C8-4ADC-8C84-A271028B15FF}"/>
    <cellStyle name="Good 2" xfId="125" xr:uid="{2092E41C-C346-4A1F-BFFB-4AC210493E62}"/>
    <cellStyle name="Heading 1 2" xfId="126" xr:uid="{425F615E-C1E1-4A20-AD45-BC7B13F06887}"/>
    <cellStyle name="Heading 2 2" xfId="127" xr:uid="{2D0C5DCF-001E-4AE8-A196-5C8D337762CD}"/>
    <cellStyle name="Heading 3 2" xfId="128" xr:uid="{448E094F-26B3-49AE-965D-55C314AA1DA6}"/>
    <cellStyle name="Heading 4 2" xfId="129" xr:uid="{D6AD0440-6A8F-487D-8410-7F9C2D24019E}"/>
    <cellStyle name="Input 2" xfId="130" xr:uid="{35278348-F0CD-426C-B78D-C38E21E71814}"/>
    <cellStyle name="Linked Cell 2" xfId="131" xr:uid="{2F4430C7-A07A-4BF9-9F1E-6828292435E4}"/>
    <cellStyle name="Neutral 2" xfId="132" xr:uid="{72929BEF-E9E3-4897-9BC8-981101BB759C}"/>
    <cellStyle name="Normal" xfId="0" builtinId="0"/>
    <cellStyle name="Normal 2" xfId="2" xr:uid="{00000000-0005-0000-0000-000003000000}"/>
    <cellStyle name="Normal 2 2" xfId="134" xr:uid="{56092510-2F8D-4D4C-BD6E-2D808C3D1ECB}"/>
    <cellStyle name="Normal 2 3" xfId="133" xr:uid="{19756E92-92E1-4864-9AC2-8AC4F10A088F}"/>
    <cellStyle name="Normal 3" xfId="8" xr:uid="{9DF85CEF-8742-489F-837C-9F6687084E59}"/>
    <cellStyle name="Normal 3 2" xfId="135" xr:uid="{958252CC-080B-4A83-8446-CFA9A04F868B}"/>
    <cellStyle name="Normal 4" xfId="7" xr:uid="{00000000-0005-0000-0000-000004000000}"/>
    <cellStyle name="Normal 4 2" xfId="136" xr:uid="{D6E6F7FE-13E6-4923-8D9A-C0FAD969223B}"/>
    <cellStyle name="Normal 4 3" xfId="144" xr:uid="{8B4B5199-C600-49AC-976F-09492BFBEA6B}"/>
    <cellStyle name="Normal 4 4" xfId="145" xr:uid="{346B037E-1FB4-4DE7-B599-D02EDF4FB545}"/>
    <cellStyle name="Normal 5" xfId="14" xr:uid="{F8727389-F534-42A5-84F1-97E1A0349FA9}"/>
    <cellStyle name="Normal_1997" xfId="5" xr:uid="{00000000-0005-0000-0000-000005000000}"/>
    <cellStyle name="Normal_DECEMBER (2)_1" xfId="6" xr:uid="{00000000-0005-0000-0000-000006000000}"/>
    <cellStyle name="Normal_Domestic Sales Record_Feb" xfId="1" xr:uid="{00000000-0005-0000-0000-000007000000}"/>
    <cellStyle name="Normal_March" xfId="11" xr:uid="{16D4E7F8-ED26-43B4-968C-DB9D65F355EC}"/>
    <cellStyle name="Normal_motorcycle 2" xfId="137" xr:uid="{75B8F5AD-115E-4E08-B4DC-AC046F37A737}"/>
    <cellStyle name="Normal_motorcycle_1" xfId="4" xr:uid="{00000000-0005-0000-0000-00000A000000}"/>
    <cellStyle name="Note 2" xfId="138" xr:uid="{BA547830-BBC8-46CB-8C00-2024908C52FF}"/>
    <cellStyle name="Output 2" xfId="139" xr:uid="{77A2DBF3-1026-4962-91C8-5FC5695A6C49}"/>
    <cellStyle name="Percent 2" xfId="10" xr:uid="{ECFE5BE7-5762-4CCC-A740-FF05001B70D1}"/>
    <cellStyle name="Title 2" xfId="140" xr:uid="{8F07F572-97F7-4C1D-9599-C40BD4AC7278}"/>
    <cellStyle name="Total 2" xfId="141" xr:uid="{F6415353-C868-458D-90AF-6C4F60A97439}"/>
    <cellStyle name="Warning Text 2" xfId="142" xr:uid="{C20AF169-5BC4-431C-A603-B2C31FD95E94}"/>
    <cellStyle name="ปกติ 3" xfId="143" xr:uid="{5DD11B3D-2059-4496-8201-623FFD43E0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Rectangle 27">
          <a:extLst>
            <a:ext uri="{FF2B5EF4-FFF2-40B4-BE49-F238E27FC236}">
              <a16:creationId xmlns:a16="http://schemas.microsoft.com/office/drawing/2014/main" id="{62D94D7D-47C1-4ABD-9B38-DF85FC820A41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3" name="Rectangle 29">
          <a:extLst>
            <a:ext uri="{FF2B5EF4-FFF2-40B4-BE49-F238E27FC236}">
              <a16:creationId xmlns:a16="http://schemas.microsoft.com/office/drawing/2014/main" id="{61145CE3-5EF3-4E67-AE2D-5068588E3F8E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US"/>
            <a:t>A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1">
          <a:extLst>
            <a:ext uri="{FF2B5EF4-FFF2-40B4-BE49-F238E27FC236}">
              <a16:creationId xmlns:a16="http://schemas.microsoft.com/office/drawing/2014/main" id="{623CE203-94CB-41C1-BB03-561CCD79EE9F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5" name="Rectangle 33">
          <a:extLst>
            <a:ext uri="{FF2B5EF4-FFF2-40B4-BE49-F238E27FC236}">
              <a16:creationId xmlns:a16="http://schemas.microsoft.com/office/drawing/2014/main" id="{16499D45-575A-42A7-B23C-1CB0B02D3EAA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" name="Rectangle 35">
          <a:extLst>
            <a:ext uri="{FF2B5EF4-FFF2-40B4-BE49-F238E27FC236}">
              <a16:creationId xmlns:a16="http://schemas.microsoft.com/office/drawing/2014/main" id="{C780C433-AFEB-4893-9E96-3EC44500A3C5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7" name="Rectangle 37">
          <a:extLst>
            <a:ext uri="{FF2B5EF4-FFF2-40B4-BE49-F238E27FC236}">
              <a16:creationId xmlns:a16="http://schemas.microsoft.com/office/drawing/2014/main" id="{C02D28A8-12D8-43E0-9F54-2C10CBA61ADA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8" name="Rectangle 38">
          <a:extLst>
            <a:ext uri="{FF2B5EF4-FFF2-40B4-BE49-F238E27FC236}">
              <a16:creationId xmlns:a16="http://schemas.microsoft.com/office/drawing/2014/main" id="{E12AE2F5-2201-4544-B609-853E97E3497E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9" name="Rectangle 40">
          <a:extLst>
            <a:ext uri="{FF2B5EF4-FFF2-40B4-BE49-F238E27FC236}">
              <a16:creationId xmlns:a16="http://schemas.microsoft.com/office/drawing/2014/main" id="{D6EF7C34-9CD5-47BC-A264-BAC851E3B1A7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" name="Rectangle 42">
          <a:extLst>
            <a:ext uri="{FF2B5EF4-FFF2-40B4-BE49-F238E27FC236}">
              <a16:creationId xmlns:a16="http://schemas.microsoft.com/office/drawing/2014/main" id="{8438DEA4-E713-4B6D-BE05-318F0264AE77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" name="Rectangle 44">
          <a:extLst>
            <a:ext uri="{FF2B5EF4-FFF2-40B4-BE49-F238E27FC236}">
              <a16:creationId xmlns:a16="http://schemas.microsoft.com/office/drawing/2014/main" id="{5EC71333-F2FB-4927-BF4E-60C36D331ED6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" name="Rectangle 46">
          <a:extLst>
            <a:ext uri="{FF2B5EF4-FFF2-40B4-BE49-F238E27FC236}">
              <a16:creationId xmlns:a16="http://schemas.microsoft.com/office/drawing/2014/main" id="{09ADE9C1-391C-4E25-B066-8A3F243D3263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" name="Rectangle 48">
          <a:extLst>
            <a:ext uri="{FF2B5EF4-FFF2-40B4-BE49-F238E27FC236}">
              <a16:creationId xmlns:a16="http://schemas.microsoft.com/office/drawing/2014/main" id="{FAA9E58A-CABE-4530-A695-6F630B3F022F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4" name="Rectangle 50">
          <a:extLst>
            <a:ext uri="{FF2B5EF4-FFF2-40B4-BE49-F238E27FC236}">
              <a16:creationId xmlns:a16="http://schemas.microsoft.com/office/drawing/2014/main" id="{B0217C76-C2B7-441F-AD6E-704D8B42235B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" name="Rectangle 52">
          <a:extLst>
            <a:ext uri="{FF2B5EF4-FFF2-40B4-BE49-F238E27FC236}">
              <a16:creationId xmlns:a16="http://schemas.microsoft.com/office/drawing/2014/main" id="{5C14EAE6-B4BB-43A4-A35E-0230CBBCAA17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" name="Rectangle 94">
          <a:extLst>
            <a:ext uri="{FF2B5EF4-FFF2-40B4-BE49-F238E27FC236}">
              <a16:creationId xmlns:a16="http://schemas.microsoft.com/office/drawing/2014/main" id="{FB1F8DA1-4AE9-4423-B583-9913C48CCA53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7" name="Rectangle 96">
          <a:extLst>
            <a:ext uri="{FF2B5EF4-FFF2-40B4-BE49-F238E27FC236}">
              <a16:creationId xmlns:a16="http://schemas.microsoft.com/office/drawing/2014/main" id="{2660A40B-F476-4EE5-BEFA-ED20F5A13D3D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8" name="Rectangle 98">
          <a:extLst>
            <a:ext uri="{FF2B5EF4-FFF2-40B4-BE49-F238E27FC236}">
              <a16:creationId xmlns:a16="http://schemas.microsoft.com/office/drawing/2014/main" id="{FC13C466-76F6-4347-98AC-6444C7565386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9" name="Rectangle 100">
          <a:extLst>
            <a:ext uri="{FF2B5EF4-FFF2-40B4-BE49-F238E27FC236}">
              <a16:creationId xmlns:a16="http://schemas.microsoft.com/office/drawing/2014/main" id="{5A6046CC-F980-4B74-8FA6-862BF73AEEF4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0" name="Rectangle 102">
          <a:extLst>
            <a:ext uri="{FF2B5EF4-FFF2-40B4-BE49-F238E27FC236}">
              <a16:creationId xmlns:a16="http://schemas.microsoft.com/office/drawing/2014/main" id="{3B10D021-1471-42FC-92D9-9CC978DB5CE5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1" name="Rectangle 104">
          <a:extLst>
            <a:ext uri="{FF2B5EF4-FFF2-40B4-BE49-F238E27FC236}">
              <a16:creationId xmlns:a16="http://schemas.microsoft.com/office/drawing/2014/main" id="{0C0FCE81-FD8F-4EA6-8BE5-0CC979EEBD6A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2" name="Rectangle 105">
          <a:extLst>
            <a:ext uri="{FF2B5EF4-FFF2-40B4-BE49-F238E27FC236}">
              <a16:creationId xmlns:a16="http://schemas.microsoft.com/office/drawing/2014/main" id="{51ACE54C-E8D0-4592-ACE0-9C57B6CBA39E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3" name="Rectangle 107">
          <a:extLst>
            <a:ext uri="{FF2B5EF4-FFF2-40B4-BE49-F238E27FC236}">
              <a16:creationId xmlns:a16="http://schemas.microsoft.com/office/drawing/2014/main" id="{564CC0D1-ACC2-4CDF-A4A4-0076D1FF8E4A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4" name="Rectangle 109">
          <a:extLst>
            <a:ext uri="{FF2B5EF4-FFF2-40B4-BE49-F238E27FC236}">
              <a16:creationId xmlns:a16="http://schemas.microsoft.com/office/drawing/2014/main" id="{116AFD94-710D-4FEF-B73A-76F98E4417A4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5" name="Rectangle 111">
          <a:extLst>
            <a:ext uri="{FF2B5EF4-FFF2-40B4-BE49-F238E27FC236}">
              <a16:creationId xmlns:a16="http://schemas.microsoft.com/office/drawing/2014/main" id="{0A0B59C5-F6E7-4DEB-AC60-7A6FBF52EB96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6" name="Rectangle 113">
          <a:extLst>
            <a:ext uri="{FF2B5EF4-FFF2-40B4-BE49-F238E27FC236}">
              <a16:creationId xmlns:a16="http://schemas.microsoft.com/office/drawing/2014/main" id="{294CF9E7-3009-40DF-A0B2-981490290CF6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7" name="Rectangle 115">
          <a:extLst>
            <a:ext uri="{FF2B5EF4-FFF2-40B4-BE49-F238E27FC236}">
              <a16:creationId xmlns:a16="http://schemas.microsoft.com/office/drawing/2014/main" id="{D6FBA908-CE89-4DF4-9972-9BD76ED4C4BE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8" name="Rectangle 117">
          <a:extLst>
            <a:ext uri="{FF2B5EF4-FFF2-40B4-BE49-F238E27FC236}">
              <a16:creationId xmlns:a16="http://schemas.microsoft.com/office/drawing/2014/main" id="{8BCC96B5-E054-4D17-AD56-42F54E8467B3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9" name="Rectangle 119">
          <a:extLst>
            <a:ext uri="{FF2B5EF4-FFF2-40B4-BE49-F238E27FC236}">
              <a16:creationId xmlns:a16="http://schemas.microsoft.com/office/drawing/2014/main" id="{6AD6C1CF-563A-461A-B134-A6559ED7F02B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30" name="Rectangle 133">
          <a:extLst>
            <a:ext uri="{FF2B5EF4-FFF2-40B4-BE49-F238E27FC236}">
              <a16:creationId xmlns:a16="http://schemas.microsoft.com/office/drawing/2014/main" id="{C277459C-3A57-4AC2-9663-964DF0E3A069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31" name="Rectangle 135">
          <a:extLst>
            <a:ext uri="{FF2B5EF4-FFF2-40B4-BE49-F238E27FC236}">
              <a16:creationId xmlns:a16="http://schemas.microsoft.com/office/drawing/2014/main" id="{6244FED9-0341-47FD-9CD0-7E85ACA9A068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32" name="Rectangle 137">
          <a:extLst>
            <a:ext uri="{FF2B5EF4-FFF2-40B4-BE49-F238E27FC236}">
              <a16:creationId xmlns:a16="http://schemas.microsoft.com/office/drawing/2014/main" id="{313D9371-2EC9-480E-A246-94AFA8DE2CFB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33" name="Rectangle 139">
          <a:extLst>
            <a:ext uri="{FF2B5EF4-FFF2-40B4-BE49-F238E27FC236}">
              <a16:creationId xmlns:a16="http://schemas.microsoft.com/office/drawing/2014/main" id="{4F863F5E-02D2-4420-B6C8-27A1E695DD5E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34" name="Rectangle 141">
          <a:extLst>
            <a:ext uri="{FF2B5EF4-FFF2-40B4-BE49-F238E27FC236}">
              <a16:creationId xmlns:a16="http://schemas.microsoft.com/office/drawing/2014/main" id="{100525E1-64AC-4C55-8462-3467866BEC05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35" name="Rectangle 143">
          <a:extLst>
            <a:ext uri="{FF2B5EF4-FFF2-40B4-BE49-F238E27FC236}">
              <a16:creationId xmlns:a16="http://schemas.microsoft.com/office/drawing/2014/main" id="{A3A9DBAC-37FA-422D-A059-85B0DF68939B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36" name="Rectangle 144">
          <a:extLst>
            <a:ext uri="{FF2B5EF4-FFF2-40B4-BE49-F238E27FC236}">
              <a16:creationId xmlns:a16="http://schemas.microsoft.com/office/drawing/2014/main" id="{E6C4E70B-3CF9-46FA-BEFD-B6F5F5F88F5A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37" name="Rectangle 146">
          <a:extLst>
            <a:ext uri="{FF2B5EF4-FFF2-40B4-BE49-F238E27FC236}">
              <a16:creationId xmlns:a16="http://schemas.microsoft.com/office/drawing/2014/main" id="{7013D2F9-653D-42B3-AA82-D9D2BDCFF236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38" name="Rectangle 148">
          <a:extLst>
            <a:ext uri="{FF2B5EF4-FFF2-40B4-BE49-F238E27FC236}">
              <a16:creationId xmlns:a16="http://schemas.microsoft.com/office/drawing/2014/main" id="{0F9175A4-6044-4346-A208-A384CE9D780A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39" name="Rectangle 150">
          <a:extLst>
            <a:ext uri="{FF2B5EF4-FFF2-40B4-BE49-F238E27FC236}">
              <a16:creationId xmlns:a16="http://schemas.microsoft.com/office/drawing/2014/main" id="{3E4966C0-67D3-421E-972D-1DB3870207F6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0" name="Rectangle 152">
          <a:extLst>
            <a:ext uri="{FF2B5EF4-FFF2-40B4-BE49-F238E27FC236}">
              <a16:creationId xmlns:a16="http://schemas.microsoft.com/office/drawing/2014/main" id="{5ABF8DA0-6E17-4FAC-A6F5-3D1ADAC40ECD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1" name="Rectangle 154">
          <a:extLst>
            <a:ext uri="{FF2B5EF4-FFF2-40B4-BE49-F238E27FC236}">
              <a16:creationId xmlns:a16="http://schemas.microsoft.com/office/drawing/2014/main" id="{1597A2BB-26DB-421A-953D-23EB9462C3EA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2" name="Rectangle 156">
          <a:extLst>
            <a:ext uri="{FF2B5EF4-FFF2-40B4-BE49-F238E27FC236}">
              <a16:creationId xmlns:a16="http://schemas.microsoft.com/office/drawing/2014/main" id="{4C630062-3BDC-4184-9111-31AB70BCC712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3" name="Rectangle 158">
          <a:extLst>
            <a:ext uri="{FF2B5EF4-FFF2-40B4-BE49-F238E27FC236}">
              <a16:creationId xmlns:a16="http://schemas.microsoft.com/office/drawing/2014/main" id="{DA706E90-F1F5-4A89-9A81-AE8A6AC09441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4" name="Rectangle 172">
          <a:extLst>
            <a:ext uri="{FF2B5EF4-FFF2-40B4-BE49-F238E27FC236}">
              <a16:creationId xmlns:a16="http://schemas.microsoft.com/office/drawing/2014/main" id="{4A0F4340-C3DD-461B-8CC2-4054A6384B4C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5" name="Rectangle 174">
          <a:extLst>
            <a:ext uri="{FF2B5EF4-FFF2-40B4-BE49-F238E27FC236}">
              <a16:creationId xmlns:a16="http://schemas.microsoft.com/office/drawing/2014/main" id="{34BB96FA-70AD-49FE-A29A-347ED858C97F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6" name="Rectangle 176">
          <a:extLst>
            <a:ext uri="{FF2B5EF4-FFF2-40B4-BE49-F238E27FC236}">
              <a16:creationId xmlns:a16="http://schemas.microsoft.com/office/drawing/2014/main" id="{626B5DB9-F060-4D90-B304-5906B6A9261F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7" name="Rectangle 178">
          <a:extLst>
            <a:ext uri="{FF2B5EF4-FFF2-40B4-BE49-F238E27FC236}">
              <a16:creationId xmlns:a16="http://schemas.microsoft.com/office/drawing/2014/main" id="{4C8E4579-7867-4858-8992-F70367648E2E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8" name="Rectangle 180">
          <a:extLst>
            <a:ext uri="{FF2B5EF4-FFF2-40B4-BE49-F238E27FC236}">
              <a16:creationId xmlns:a16="http://schemas.microsoft.com/office/drawing/2014/main" id="{3B0CAEF1-5CC8-4629-9DD6-604096185393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9" name="Rectangle 182">
          <a:extLst>
            <a:ext uri="{FF2B5EF4-FFF2-40B4-BE49-F238E27FC236}">
              <a16:creationId xmlns:a16="http://schemas.microsoft.com/office/drawing/2014/main" id="{CC31C701-4EF9-4DFD-82EE-3EFB338FA896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50" name="Rectangle 183">
          <a:extLst>
            <a:ext uri="{FF2B5EF4-FFF2-40B4-BE49-F238E27FC236}">
              <a16:creationId xmlns:a16="http://schemas.microsoft.com/office/drawing/2014/main" id="{52151B9B-C5DD-4203-9A39-DB96FCB35112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51" name="Rectangle 185">
          <a:extLst>
            <a:ext uri="{FF2B5EF4-FFF2-40B4-BE49-F238E27FC236}">
              <a16:creationId xmlns:a16="http://schemas.microsoft.com/office/drawing/2014/main" id="{4A137704-E143-4AE5-8783-140EA84051D9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52" name="Rectangle 187">
          <a:extLst>
            <a:ext uri="{FF2B5EF4-FFF2-40B4-BE49-F238E27FC236}">
              <a16:creationId xmlns:a16="http://schemas.microsoft.com/office/drawing/2014/main" id="{67974AE4-A0CF-430A-9462-1F318F769764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53" name="Rectangle 189">
          <a:extLst>
            <a:ext uri="{FF2B5EF4-FFF2-40B4-BE49-F238E27FC236}">
              <a16:creationId xmlns:a16="http://schemas.microsoft.com/office/drawing/2014/main" id="{5C790CD0-26FB-4390-9B4D-97B9D971833B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54" name="Rectangle 191">
          <a:extLst>
            <a:ext uri="{FF2B5EF4-FFF2-40B4-BE49-F238E27FC236}">
              <a16:creationId xmlns:a16="http://schemas.microsoft.com/office/drawing/2014/main" id="{A0B380C9-6AA2-429A-8D0A-777D6BD0A320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55" name="Rectangle 193">
          <a:extLst>
            <a:ext uri="{FF2B5EF4-FFF2-40B4-BE49-F238E27FC236}">
              <a16:creationId xmlns:a16="http://schemas.microsoft.com/office/drawing/2014/main" id="{949283ED-1871-4E6E-85C1-456A689E904E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56" name="Rectangle 195">
          <a:extLst>
            <a:ext uri="{FF2B5EF4-FFF2-40B4-BE49-F238E27FC236}">
              <a16:creationId xmlns:a16="http://schemas.microsoft.com/office/drawing/2014/main" id="{264B8CE5-9069-43A2-A836-390FC5D578B1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57" name="Rectangle 197">
          <a:extLst>
            <a:ext uri="{FF2B5EF4-FFF2-40B4-BE49-F238E27FC236}">
              <a16:creationId xmlns:a16="http://schemas.microsoft.com/office/drawing/2014/main" id="{A0EEB1FC-807C-436E-B82F-4F5E022F81F3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58" name="Rectangle 211">
          <a:extLst>
            <a:ext uri="{FF2B5EF4-FFF2-40B4-BE49-F238E27FC236}">
              <a16:creationId xmlns:a16="http://schemas.microsoft.com/office/drawing/2014/main" id="{BADD4E4D-E774-4224-8E01-F743F79ED6B4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59" name="Rectangle 213">
          <a:extLst>
            <a:ext uri="{FF2B5EF4-FFF2-40B4-BE49-F238E27FC236}">
              <a16:creationId xmlns:a16="http://schemas.microsoft.com/office/drawing/2014/main" id="{ADACBCA2-F70B-403B-8448-16EE8F3E457C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0" name="Rectangle 215">
          <a:extLst>
            <a:ext uri="{FF2B5EF4-FFF2-40B4-BE49-F238E27FC236}">
              <a16:creationId xmlns:a16="http://schemas.microsoft.com/office/drawing/2014/main" id="{DA42804A-9828-476A-8F07-184067C4DA98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1" name="Rectangle 217">
          <a:extLst>
            <a:ext uri="{FF2B5EF4-FFF2-40B4-BE49-F238E27FC236}">
              <a16:creationId xmlns:a16="http://schemas.microsoft.com/office/drawing/2014/main" id="{30DF5C2E-224D-45C3-BD30-A801354F407D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2" name="Rectangle 219">
          <a:extLst>
            <a:ext uri="{FF2B5EF4-FFF2-40B4-BE49-F238E27FC236}">
              <a16:creationId xmlns:a16="http://schemas.microsoft.com/office/drawing/2014/main" id="{789AD40E-F519-446D-99B5-9B28EEC78701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3" name="Rectangle 221">
          <a:extLst>
            <a:ext uri="{FF2B5EF4-FFF2-40B4-BE49-F238E27FC236}">
              <a16:creationId xmlns:a16="http://schemas.microsoft.com/office/drawing/2014/main" id="{1F0215B8-6872-4EA3-BBBD-378FAD534AF5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4" name="Rectangle 222">
          <a:extLst>
            <a:ext uri="{FF2B5EF4-FFF2-40B4-BE49-F238E27FC236}">
              <a16:creationId xmlns:a16="http://schemas.microsoft.com/office/drawing/2014/main" id="{05EFC8A6-C318-448E-93F7-80CA21E62DBB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5" name="Rectangle 224">
          <a:extLst>
            <a:ext uri="{FF2B5EF4-FFF2-40B4-BE49-F238E27FC236}">
              <a16:creationId xmlns:a16="http://schemas.microsoft.com/office/drawing/2014/main" id="{67F2F1A3-45A7-40A2-8128-AE978D8077E2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6" name="Rectangle 226">
          <a:extLst>
            <a:ext uri="{FF2B5EF4-FFF2-40B4-BE49-F238E27FC236}">
              <a16:creationId xmlns:a16="http://schemas.microsoft.com/office/drawing/2014/main" id="{D4C8CF20-A7FE-47E9-BD80-10F7716212E1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7" name="Rectangle 228">
          <a:extLst>
            <a:ext uri="{FF2B5EF4-FFF2-40B4-BE49-F238E27FC236}">
              <a16:creationId xmlns:a16="http://schemas.microsoft.com/office/drawing/2014/main" id="{B5A67A44-64AF-411F-8A75-FCF0413B2D2A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8" name="Rectangle 230">
          <a:extLst>
            <a:ext uri="{FF2B5EF4-FFF2-40B4-BE49-F238E27FC236}">
              <a16:creationId xmlns:a16="http://schemas.microsoft.com/office/drawing/2014/main" id="{6DC96185-8C34-4DC7-BD21-9C37A3C7DF67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9" name="Rectangle 232">
          <a:extLst>
            <a:ext uri="{FF2B5EF4-FFF2-40B4-BE49-F238E27FC236}">
              <a16:creationId xmlns:a16="http://schemas.microsoft.com/office/drawing/2014/main" id="{71F15950-D9CF-412E-93BC-6D8F9214DA10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70" name="Rectangle 234">
          <a:extLst>
            <a:ext uri="{FF2B5EF4-FFF2-40B4-BE49-F238E27FC236}">
              <a16:creationId xmlns:a16="http://schemas.microsoft.com/office/drawing/2014/main" id="{F729242F-9CF1-4A79-A806-6E228F6DE6BC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71" name="Rectangle 236">
          <a:extLst>
            <a:ext uri="{FF2B5EF4-FFF2-40B4-BE49-F238E27FC236}">
              <a16:creationId xmlns:a16="http://schemas.microsoft.com/office/drawing/2014/main" id="{C22F7700-F3C5-41D3-9E17-DC907D1FDE83}"/>
            </a:ext>
          </a:extLst>
        </xdr:cNvPr>
        <xdr:cNvSpPr>
          <a:spLocks noChangeArrowheads="1"/>
        </xdr:cNvSpPr>
      </xdr:nvSpPr>
      <xdr:spPr bwMode="auto">
        <a:xfrm>
          <a:off x="66198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664029</xdr:colOff>
      <xdr:row>0</xdr:row>
      <xdr:rowOff>28575</xdr:rowOff>
    </xdr:from>
    <xdr:to>
      <xdr:col>12</xdr:col>
      <xdr:colOff>73486</xdr:colOff>
      <xdr:row>2</xdr:row>
      <xdr:rowOff>38100</xdr:rowOff>
    </xdr:to>
    <xdr:sp macro="" textlink="">
      <xdr:nvSpPr>
        <xdr:cNvPr id="3" name="Text 2">
          <a:extLst>
            <a:ext uri="{FF2B5EF4-FFF2-40B4-BE49-F238E27FC236}">
              <a16:creationId xmlns:a16="http://schemas.microsoft.com/office/drawing/2014/main" id="{BB8CCF4E-3F69-42AF-9FB1-604A85E61D9D}"/>
            </a:ext>
          </a:extLst>
        </xdr:cNvPr>
        <xdr:cNvSpPr>
          <a:spLocks noChangeArrowheads="1"/>
        </xdr:cNvSpPr>
      </xdr:nvSpPr>
      <xdr:spPr bwMode="auto">
        <a:xfrm>
          <a:off x="2835729" y="28575"/>
          <a:ext cx="5457832" cy="314325"/>
        </a:xfrm>
        <a:prstGeom prst="roundRect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RETAIL  SALES  RECORD  FOR  September 2023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tel%20P4\Local%20Settings\Temporary%20Internet%20Files\OLK9\pro%20-%20export%20mar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\Desktop\002%20Production&amp;AAF%20Guide_2022\2023\Oct\Production_092023.xls" TargetMode="External"/><Relationship Id="rId1" Type="http://schemas.openxmlformats.org/officeDocument/2006/relationships/externalLinkPath" Target="/Users/Admin/Desktop/002%20Production&amp;AAF%20Guide_2022/2023/Oct/Production_09202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002%20Production&amp;AAF%20Guide_2022/2023/Oct/Company/Production_092023-Niss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uction"/>
      <sheetName val="motorcycle"/>
      <sheetName val="expor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odule1"/>
      <sheetName val="Module2"/>
      <sheetName val="Module3"/>
      <sheetName val="pro - export mar 2001"/>
    </sheetNames>
    <definedNames>
      <definedName name="AAA"/>
      <definedName name="Macro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C_Sales"/>
      <sheetName val="motorcycle"/>
      <sheetName val="Retail Sales Record by Brand"/>
      <sheetName val="Production"/>
      <sheetName val="1-7"/>
      <sheetName val="2-7"/>
      <sheetName val="3-7"/>
      <sheetName val="4-7"/>
      <sheetName val="5-7"/>
      <sheetName val="6-7"/>
      <sheetName val="7-7"/>
      <sheetName val="export"/>
      <sheetName val="CBU Export"/>
      <sheetName val="0000000"/>
      <sheetName val="0000001"/>
      <sheetName val="0000002"/>
    </sheetNames>
    <sheetDataSet>
      <sheetData sheetId="0"/>
      <sheetData sheetId="1"/>
      <sheetData sheetId="2"/>
      <sheetData sheetId="3"/>
      <sheetData sheetId="4">
        <row r="10">
          <cell r="E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20">
          <cell r="F120">
            <v>0</v>
          </cell>
          <cell r="G120">
            <v>1931</v>
          </cell>
          <cell r="H120">
            <v>6121</v>
          </cell>
          <cell r="I120">
            <v>1740</v>
          </cell>
          <cell r="J120">
            <v>4529</v>
          </cell>
          <cell r="K120">
            <v>0</v>
          </cell>
          <cell r="L120">
            <v>0</v>
          </cell>
          <cell r="M120">
            <v>0</v>
          </cell>
          <cell r="N120">
            <v>14321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</sheetData>
      <sheetData sheetId="5"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T45">
            <v>0</v>
          </cell>
          <cell r="U45">
            <v>5153</v>
          </cell>
          <cell r="V45">
            <v>5378</v>
          </cell>
          <cell r="W45">
            <v>14604</v>
          </cell>
          <cell r="X45">
            <v>292</v>
          </cell>
          <cell r="Y45">
            <v>288</v>
          </cell>
          <cell r="Z45">
            <v>1277</v>
          </cell>
        </row>
        <row r="188">
          <cell r="F188">
            <v>0</v>
          </cell>
          <cell r="G188">
            <v>0</v>
          </cell>
          <cell r="H188">
            <v>10399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10399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T188">
            <v>0</v>
          </cell>
          <cell r="U188">
            <v>3988</v>
          </cell>
          <cell r="V188">
            <v>1084</v>
          </cell>
          <cell r="W188">
            <v>11315</v>
          </cell>
          <cell r="X188">
            <v>0</v>
          </cell>
          <cell r="Y188">
            <v>0</v>
          </cell>
          <cell r="Z188">
            <v>0</v>
          </cell>
        </row>
      </sheetData>
      <sheetData sheetId="6"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33">
          <cell r="F33">
            <v>607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607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5">
          <cell r="N35">
            <v>3924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T36">
            <v>0</v>
          </cell>
          <cell r="U36">
            <v>1075</v>
          </cell>
          <cell r="V36">
            <v>215</v>
          </cell>
          <cell r="W36">
            <v>3991</v>
          </cell>
          <cell r="X36">
            <v>0</v>
          </cell>
          <cell r="Y36">
            <v>0</v>
          </cell>
          <cell r="Z36">
            <v>0</v>
          </cell>
        </row>
      </sheetData>
      <sheetData sheetId="7"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4</v>
          </cell>
          <cell r="R11">
            <v>0</v>
          </cell>
          <cell r="S11">
            <v>4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90</v>
          </cell>
          <cell r="Y11">
            <v>158</v>
          </cell>
          <cell r="Z11">
            <v>1452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226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851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</sheetData>
      <sheetData sheetId="8">
        <row r="113">
          <cell r="F113">
            <v>1702</v>
          </cell>
          <cell r="G113">
            <v>0</v>
          </cell>
          <cell r="H113">
            <v>12990</v>
          </cell>
          <cell r="I113">
            <v>3633</v>
          </cell>
          <cell r="J113">
            <v>0</v>
          </cell>
          <cell r="K113">
            <v>590</v>
          </cell>
          <cell r="L113">
            <v>0</v>
          </cell>
          <cell r="M113">
            <v>0</v>
          </cell>
          <cell r="N113">
            <v>18915</v>
          </cell>
          <cell r="O113">
            <v>0</v>
          </cell>
          <cell r="P113">
            <v>663</v>
          </cell>
          <cell r="Q113">
            <v>0</v>
          </cell>
          <cell r="R113">
            <v>0</v>
          </cell>
          <cell r="T113">
            <v>0</v>
          </cell>
          <cell r="U113">
            <v>3404</v>
          </cell>
          <cell r="V113">
            <v>7868</v>
          </cell>
          <cell r="W113">
            <v>21995</v>
          </cell>
          <cell r="X113">
            <v>0</v>
          </cell>
          <cell r="Y113">
            <v>0</v>
          </cell>
          <cell r="Z113">
            <v>0</v>
          </cell>
        </row>
      </sheetData>
      <sheetData sheetId="9">
        <row r="76">
          <cell r="F76">
            <v>2295</v>
          </cell>
          <cell r="G76">
            <v>0</v>
          </cell>
          <cell r="H76">
            <v>571</v>
          </cell>
          <cell r="I76">
            <v>2074</v>
          </cell>
          <cell r="J76">
            <v>643</v>
          </cell>
          <cell r="K76">
            <v>0</v>
          </cell>
          <cell r="L76">
            <v>0</v>
          </cell>
          <cell r="M76">
            <v>0</v>
          </cell>
          <cell r="N76">
            <v>5583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T76">
            <v>0</v>
          </cell>
          <cell r="U76">
            <v>5193</v>
          </cell>
          <cell r="V76">
            <v>9</v>
          </cell>
          <cell r="W76">
            <v>5440</v>
          </cell>
          <cell r="X76">
            <v>0</v>
          </cell>
          <cell r="Y76">
            <v>0</v>
          </cell>
          <cell r="Z76">
            <v>0</v>
          </cell>
        </row>
      </sheetData>
      <sheetData sheetId="10"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1240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78">
          <cell r="F78">
            <v>0</v>
          </cell>
          <cell r="G78">
            <v>0</v>
          </cell>
          <cell r="H78">
            <v>501</v>
          </cell>
          <cell r="I78">
            <v>0</v>
          </cell>
          <cell r="J78">
            <v>83</v>
          </cell>
          <cell r="K78">
            <v>0</v>
          </cell>
          <cell r="L78">
            <v>0</v>
          </cell>
          <cell r="M78">
            <v>0</v>
          </cell>
          <cell r="N78">
            <v>584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11417</v>
          </cell>
          <cell r="X149">
            <v>0</v>
          </cell>
          <cell r="Y149">
            <v>0</v>
          </cell>
          <cell r="Z149">
            <v>0</v>
          </cell>
        </row>
        <row r="165">
          <cell r="F165">
            <v>0</v>
          </cell>
          <cell r="G165">
            <v>0</v>
          </cell>
          <cell r="H165">
            <v>1039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1039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23</v>
          </cell>
          <cell r="W165">
            <v>28</v>
          </cell>
          <cell r="X165">
            <v>0</v>
          </cell>
          <cell r="Y165">
            <v>0</v>
          </cell>
          <cell r="Z165">
            <v>0</v>
          </cell>
        </row>
        <row r="168">
          <cell r="E168">
            <v>104096</v>
          </cell>
          <cell r="F168">
            <v>1376</v>
          </cell>
          <cell r="G168">
            <v>0</v>
          </cell>
          <cell r="H168">
            <v>19691</v>
          </cell>
          <cell r="I168">
            <v>4610</v>
          </cell>
          <cell r="J168">
            <v>906</v>
          </cell>
          <cell r="K168">
            <v>351</v>
          </cell>
          <cell r="L168">
            <v>0</v>
          </cell>
          <cell r="M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T168">
            <v>0</v>
          </cell>
          <cell r="U168">
            <v>11451</v>
          </cell>
          <cell r="V168">
            <v>7046</v>
          </cell>
          <cell r="W168">
            <v>58665</v>
          </cell>
          <cell r="X168">
            <v>0</v>
          </cell>
          <cell r="Y168">
            <v>0</v>
          </cell>
          <cell r="Z168">
            <v>0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torcycle"/>
      <sheetName val="Retail Sales Record by Brand"/>
      <sheetName val="Production"/>
      <sheetName val="1-7"/>
      <sheetName val="2-7"/>
      <sheetName val="4-7"/>
      <sheetName val="5-7"/>
      <sheetName val="6-7"/>
      <sheetName val="7-7"/>
      <sheetName val="export"/>
      <sheetName val="CBU Export"/>
      <sheetName val="0000000"/>
      <sheetName val="0000001"/>
      <sheetName val="0000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2">
          <cell r="E12">
            <v>5255.19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81C65-16F0-4C4C-A926-5F42A8C30A2F}">
  <sheetPr codeName="Sheet1"/>
  <dimension ref="A1:R26"/>
  <sheetViews>
    <sheetView showGridLines="0" zoomScale="60" zoomScaleNormal="60" zoomScaleSheetLayoutView="100" workbookViewId="0">
      <selection activeCell="W22" sqref="W22"/>
    </sheetView>
  </sheetViews>
  <sheetFormatPr defaultColWidth="11.42578125" defaultRowHeight="20.25"/>
  <cols>
    <col min="1" max="1" width="2.85546875" style="23" customWidth="1"/>
    <col min="2" max="2" width="46.5703125" style="23" customWidth="1"/>
    <col min="3" max="3" width="13.5703125" style="23" customWidth="1"/>
    <col min="4" max="4" width="11.7109375" style="23" customWidth="1"/>
    <col min="5" max="5" width="11.5703125" style="23" customWidth="1"/>
    <col min="6" max="9" width="11" style="23" customWidth="1"/>
    <col min="10" max="10" width="13.5703125" style="69" customWidth="1"/>
    <col min="11" max="11" width="11" style="69" customWidth="1"/>
    <col min="12" max="12" width="10.140625" style="63" customWidth="1"/>
    <col min="13" max="13" width="13.42578125" style="69" customWidth="1"/>
    <col min="14" max="14" width="15.42578125" style="23" customWidth="1"/>
    <col min="15" max="15" width="11.140625" style="69" bestFit="1" customWidth="1"/>
    <col min="16" max="16" width="12.42578125" style="69" customWidth="1"/>
    <col min="17" max="17" width="18.7109375" style="23" customWidth="1"/>
    <col min="18" max="18" width="17.7109375" style="23" customWidth="1"/>
    <col min="19" max="256" width="11.42578125" style="23"/>
    <col min="257" max="257" width="2.85546875" style="23" customWidth="1"/>
    <col min="258" max="258" width="46.5703125" style="23" customWidth="1"/>
    <col min="259" max="259" width="13.5703125" style="23" customWidth="1"/>
    <col min="260" max="260" width="11.7109375" style="23" customWidth="1"/>
    <col min="261" max="261" width="11.5703125" style="23" customWidth="1"/>
    <col min="262" max="265" width="11" style="23" customWidth="1"/>
    <col min="266" max="266" width="13.5703125" style="23" customWidth="1"/>
    <col min="267" max="267" width="11" style="23" customWidth="1"/>
    <col min="268" max="268" width="10.140625" style="23" customWidth="1"/>
    <col min="269" max="269" width="13.42578125" style="23" customWidth="1"/>
    <col min="270" max="270" width="11.85546875" style="23" customWidth="1"/>
    <col min="271" max="271" width="10.42578125" style="23" customWidth="1"/>
    <col min="272" max="272" width="12.42578125" style="23" customWidth="1"/>
    <col min="273" max="273" width="18.7109375" style="23" customWidth="1"/>
    <col min="274" max="274" width="17.7109375" style="23" customWidth="1"/>
    <col min="275" max="512" width="11.42578125" style="23"/>
    <col min="513" max="513" width="2.85546875" style="23" customWidth="1"/>
    <col min="514" max="514" width="46.5703125" style="23" customWidth="1"/>
    <col min="515" max="515" width="13.5703125" style="23" customWidth="1"/>
    <col min="516" max="516" width="11.7109375" style="23" customWidth="1"/>
    <col min="517" max="517" width="11.5703125" style="23" customWidth="1"/>
    <col min="518" max="521" width="11" style="23" customWidth="1"/>
    <col min="522" max="522" width="13.5703125" style="23" customWidth="1"/>
    <col min="523" max="523" width="11" style="23" customWidth="1"/>
    <col min="524" max="524" width="10.140625" style="23" customWidth="1"/>
    <col min="525" max="525" width="13.42578125" style="23" customWidth="1"/>
    <col min="526" max="526" width="11.85546875" style="23" customWidth="1"/>
    <col min="527" max="527" width="10.42578125" style="23" customWidth="1"/>
    <col min="528" max="528" width="12.42578125" style="23" customWidth="1"/>
    <col min="529" max="529" width="18.7109375" style="23" customWidth="1"/>
    <col min="530" max="530" width="17.7109375" style="23" customWidth="1"/>
    <col min="531" max="768" width="11.42578125" style="23"/>
    <col min="769" max="769" width="2.85546875" style="23" customWidth="1"/>
    <col min="770" max="770" width="46.5703125" style="23" customWidth="1"/>
    <col min="771" max="771" width="13.5703125" style="23" customWidth="1"/>
    <col min="772" max="772" width="11.7109375" style="23" customWidth="1"/>
    <col min="773" max="773" width="11.5703125" style="23" customWidth="1"/>
    <col min="774" max="777" width="11" style="23" customWidth="1"/>
    <col min="778" max="778" width="13.5703125" style="23" customWidth="1"/>
    <col min="779" max="779" width="11" style="23" customWidth="1"/>
    <col min="780" max="780" width="10.140625" style="23" customWidth="1"/>
    <col min="781" max="781" width="13.42578125" style="23" customWidth="1"/>
    <col min="782" max="782" width="11.85546875" style="23" customWidth="1"/>
    <col min="783" max="783" width="10.42578125" style="23" customWidth="1"/>
    <col min="784" max="784" width="12.42578125" style="23" customWidth="1"/>
    <col min="785" max="785" width="18.7109375" style="23" customWidth="1"/>
    <col min="786" max="786" width="17.7109375" style="23" customWidth="1"/>
    <col min="787" max="1024" width="11.42578125" style="23"/>
    <col min="1025" max="1025" width="2.85546875" style="23" customWidth="1"/>
    <col min="1026" max="1026" width="46.5703125" style="23" customWidth="1"/>
    <col min="1027" max="1027" width="13.5703125" style="23" customWidth="1"/>
    <col min="1028" max="1028" width="11.7109375" style="23" customWidth="1"/>
    <col min="1029" max="1029" width="11.5703125" style="23" customWidth="1"/>
    <col min="1030" max="1033" width="11" style="23" customWidth="1"/>
    <col min="1034" max="1034" width="13.5703125" style="23" customWidth="1"/>
    <col min="1035" max="1035" width="11" style="23" customWidth="1"/>
    <col min="1036" max="1036" width="10.140625" style="23" customWidth="1"/>
    <col min="1037" max="1037" width="13.42578125" style="23" customWidth="1"/>
    <col min="1038" max="1038" width="11.85546875" style="23" customWidth="1"/>
    <col min="1039" max="1039" width="10.42578125" style="23" customWidth="1"/>
    <col min="1040" max="1040" width="12.42578125" style="23" customWidth="1"/>
    <col min="1041" max="1041" width="18.7109375" style="23" customWidth="1"/>
    <col min="1042" max="1042" width="17.7109375" style="23" customWidth="1"/>
    <col min="1043" max="1280" width="11.42578125" style="23"/>
    <col min="1281" max="1281" width="2.85546875" style="23" customWidth="1"/>
    <col min="1282" max="1282" width="46.5703125" style="23" customWidth="1"/>
    <col min="1283" max="1283" width="13.5703125" style="23" customWidth="1"/>
    <col min="1284" max="1284" width="11.7109375" style="23" customWidth="1"/>
    <col min="1285" max="1285" width="11.5703125" style="23" customWidth="1"/>
    <col min="1286" max="1289" width="11" style="23" customWidth="1"/>
    <col min="1290" max="1290" width="13.5703125" style="23" customWidth="1"/>
    <col min="1291" max="1291" width="11" style="23" customWidth="1"/>
    <col min="1292" max="1292" width="10.140625" style="23" customWidth="1"/>
    <col min="1293" max="1293" width="13.42578125" style="23" customWidth="1"/>
    <col min="1294" max="1294" width="11.85546875" style="23" customWidth="1"/>
    <col min="1295" max="1295" width="10.42578125" style="23" customWidth="1"/>
    <col min="1296" max="1296" width="12.42578125" style="23" customWidth="1"/>
    <col min="1297" max="1297" width="18.7109375" style="23" customWidth="1"/>
    <col min="1298" max="1298" width="17.7109375" style="23" customWidth="1"/>
    <col min="1299" max="1536" width="11.42578125" style="23"/>
    <col min="1537" max="1537" width="2.85546875" style="23" customWidth="1"/>
    <col min="1538" max="1538" width="46.5703125" style="23" customWidth="1"/>
    <col min="1539" max="1539" width="13.5703125" style="23" customWidth="1"/>
    <col min="1540" max="1540" width="11.7109375" style="23" customWidth="1"/>
    <col min="1541" max="1541" width="11.5703125" style="23" customWidth="1"/>
    <col min="1542" max="1545" width="11" style="23" customWidth="1"/>
    <col min="1546" max="1546" width="13.5703125" style="23" customWidth="1"/>
    <col min="1547" max="1547" width="11" style="23" customWidth="1"/>
    <col min="1548" max="1548" width="10.140625" style="23" customWidth="1"/>
    <col min="1549" max="1549" width="13.42578125" style="23" customWidth="1"/>
    <col min="1550" max="1550" width="11.85546875" style="23" customWidth="1"/>
    <col min="1551" max="1551" width="10.42578125" style="23" customWidth="1"/>
    <col min="1552" max="1552" width="12.42578125" style="23" customWidth="1"/>
    <col min="1553" max="1553" width="18.7109375" style="23" customWidth="1"/>
    <col min="1554" max="1554" width="17.7109375" style="23" customWidth="1"/>
    <col min="1555" max="1792" width="11.42578125" style="23"/>
    <col min="1793" max="1793" width="2.85546875" style="23" customWidth="1"/>
    <col min="1794" max="1794" width="46.5703125" style="23" customWidth="1"/>
    <col min="1795" max="1795" width="13.5703125" style="23" customWidth="1"/>
    <col min="1796" max="1796" width="11.7109375" style="23" customWidth="1"/>
    <col min="1797" max="1797" width="11.5703125" style="23" customWidth="1"/>
    <col min="1798" max="1801" width="11" style="23" customWidth="1"/>
    <col min="1802" max="1802" width="13.5703125" style="23" customWidth="1"/>
    <col min="1803" max="1803" width="11" style="23" customWidth="1"/>
    <col min="1804" max="1804" width="10.140625" style="23" customWidth="1"/>
    <col min="1805" max="1805" width="13.42578125" style="23" customWidth="1"/>
    <col min="1806" max="1806" width="11.85546875" style="23" customWidth="1"/>
    <col min="1807" max="1807" width="10.42578125" style="23" customWidth="1"/>
    <col min="1808" max="1808" width="12.42578125" style="23" customWidth="1"/>
    <col min="1809" max="1809" width="18.7109375" style="23" customWidth="1"/>
    <col min="1810" max="1810" width="17.7109375" style="23" customWidth="1"/>
    <col min="1811" max="2048" width="11.42578125" style="23"/>
    <col min="2049" max="2049" width="2.85546875" style="23" customWidth="1"/>
    <col min="2050" max="2050" width="46.5703125" style="23" customWidth="1"/>
    <col min="2051" max="2051" width="13.5703125" style="23" customWidth="1"/>
    <col min="2052" max="2052" width="11.7109375" style="23" customWidth="1"/>
    <col min="2053" max="2053" width="11.5703125" style="23" customWidth="1"/>
    <col min="2054" max="2057" width="11" style="23" customWidth="1"/>
    <col min="2058" max="2058" width="13.5703125" style="23" customWidth="1"/>
    <col min="2059" max="2059" width="11" style="23" customWidth="1"/>
    <col min="2060" max="2060" width="10.140625" style="23" customWidth="1"/>
    <col min="2061" max="2061" width="13.42578125" style="23" customWidth="1"/>
    <col min="2062" max="2062" width="11.85546875" style="23" customWidth="1"/>
    <col min="2063" max="2063" width="10.42578125" style="23" customWidth="1"/>
    <col min="2064" max="2064" width="12.42578125" style="23" customWidth="1"/>
    <col min="2065" max="2065" width="18.7109375" style="23" customWidth="1"/>
    <col min="2066" max="2066" width="17.7109375" style="23" customWidth="1"/>
    <col min="2067" max="2304" width="11.42578125" style="23"/>
    <col min="2305" max="2305" width="2.85546875" style="23" customWidth="1"/>
    <col min="2306" max="2306" width="46.5703125" style="23" customWidth="1"/>
    <col min="2307" max="2307" width="13.5703125" style="23" customWidth="1"/>
    <col min="2308" max="2308" width="11.7109375" style="23" customWidth="1"/>
    <col min="2309" max="2309" width="11.5703125" style="23" customWidth="1"/>
    <col min="2310" max="2313" width="11" style="23" customWidth="1"/>
    <col min="2314" max="2314" width="13.5703125" style="23" customWidth="1"/>
    <col min="2315" max="2315" width="11" style="23" customWidth="1"/>
    <col min="2316" max="2316" width="10.140625" style="23" customWidth="1"/>
    <col min="2317" max="2317" width="13.42578125" style="23" customWidth="1"/>
    <col min="2318" max="2318" width="11.85546875" style="23" customWidth="1"/>
    <col min="2319" max="2319" width="10.42578125" style="23" customWidth="1"/>
    <col min="2320" max="2320" width="12.42578125" style="23" customWidth="1"/>
    <col min="2321" max="2321" width="18.7109375" style="23" customWidth="1"/>
    <col min="2322" max="2322" width="17.7109375" style="23" customWidth="1"/>
    <col min="2323" max="2560" width="11.42578125" style="23"/>
    <col min="2561" max="2561" width="2.85546875" style="23" customWidth="1"/>
    <col min="2562" max="2562" width="46.5703125" style="23" customWidth="1"/>
    <col min="2563" max="2563" width="13.5703125" style="23" customWidth="1"/>
    <col min="2564" max="2564" width="11.7109375" style="23" customWidth="1"/>
    <col min="2565" max="2565" width="11.5703125" style="23" customWidth="1"/>
    <col min="2566" max="2569" width="11" style="23" customWidth="1"/>
    <col min="2570" max="2570" width="13.5703125" style="23" customWidth="1"/>
    <col min="2571" max="2571" width="11" style="23" customWidth="1"/>
    <col min="2572" max="2572" width="10.140625" style="23" customWidth="1"/>
    <col min="2573" max="2573" width="13.42578125" style="23" customWidth="1"/>
    <col min="2574" max="2574" width="11.85546875" style="23" customWidth="1"/>
    <col min="2575" max="2575" width="10.42578125" style="23" customWidth="1"/>
    <col min="2576" max="2576" width="12.42578125" style="23" customWidth="1"/>
    <col min="2577" max="2577" width="18.7109375" style="23" customWidth="1"/>
    <col min="2578" max="2578" width="17.7109375" style="23" customWidth="1"/>
    <col min="2579" max="2816" width="11.42578125" style="23"/>
    <col min="2817" max="2817" width="2.85546875" style="23" customWidth="1"/>
    <col min="2818" max="2818" width="46.5703125" style="23" customWidth="1"/>
    <col min="2819" max="2819" width="13.5703125" style="23" customWidth="1"/>
    <col min="2820" max="2820" width="11.7109375" style="23" customWidth="1"/>
    <col min="2821" max="2821" width="11.5703125" style="23" customWidth="1"/>
    <col min="2822" max="2825" width="11" style="23" customWidth="1"/>
    <col min="2826" max="2826" width="13.5703125" style="23" customWidth="1"/>
    <col min="2827" max="2827" width="11" style="23" customWidth="1"/>
    <col min="2828" max="2828" width="10.140625" style="23" customWidth="1"/>
    <col min="2829" max="2829" width="13.42578125" style="23" customWidth="1"/>
    <col min="2830" max="2830" width="11.85546875" style="23" customWidth="1"/>
    <col min="2831" max="2831" width="10.42578125" style="23" customWidth="1"/>
    <col min="2832" max="2832" width="12.42578125" style="23" customWidth="1"/>
    <col min="2833" max="2833" width="18.7109375" style="23" customWidth="1"/>
    <col min="2834" max="2834" width="17.7109375" style="23" customWidth="1"/>
    <col min="2835" max="3072" width="11.42578125" style="23"/>
    <col min="3073" max="3073" width="2.85546875" style="23" customWidth="1"/>
    <col min="3074" max="3074" width="46.5703125" style="23" customWidth="1"/>
    <col min="3075" max="3075" width="13.5703125" style="23" customWidth="1"/>
    <col min="3076" max="3076" width="11.7109375" style="23" customWidth="1"/>
    <col min="3077" max="3077" width="11.5703125" style="23" customWidth="1"/>
    <col min="3078" max="3081" width="11" style="23" customWidth="1"/>
    <col min="3082" max="3082" width="13.5703125" style="23" customWidth="1"/>
    <col min="3083" max="3083" width="11" style="23" customWidth="1"/>
    <col min="3084" max="3084" width="10.140625" style="23" customWidth="1"/>
    <col min="3085" max="3085" width="13.42578125" style="23" customWidth="1"/>
    <col min="3086" max="3086" width="11.85546875" style="23" customWidth="1"/>
    <col min="3087" max="3087" width="10.42578125" style="23" customWidth="1"/>
    <col min="3088" max="3088" width="12.42578125" style="23" customWidth="1"/>
    <col min="3089" max="3089" width="18.7109375" style="23" customWidth="1"/>
    <col min="3090" max="3090" width="17.7109375" style="23" customWidth="1"/>
    <col min="3091" max="3328" width="11.42578125" style="23"/>
    <col min="3329" max="3329" width="2.85546875" style="23" customWidth="1"/>
    <col min="3330" max="3330" width="46.5703125" style="23" customWidth="1"/>
    <col min="3331" max="3331" width="13.5703125" style="23" customWidth="1"/>
    <col min="3332" max="3332" width="11.7109375" style="23" customWidth="1"/>
    <col min="3333" max="3333" width="11.5703125" style="23" customWidth="1"/>
    <col min="3334" max="3337" width="11" style="23" customWidth="1"/>
    <col min="3338" max="3338" width="13.5703125" style="23" customWidth="1"/>
    <col min="3339" max="3339" width="11" style="23" customWidth="1"/>
    <col min="3340" max="3340" width="10.140625" style="23" customWidth="1"/>
    <col min="3341" max="3341" width="13.42578125" style="23" customWidth="1"/>
    <col min="3342" max="3342" width="11.85546875" style="23" customWidth="1"/>
    <col min="3343" max="3343" width="10.42578125" style="23" customWidth="1"/>
    <col min="3344" max="3344" width="12.42578125" style="23" customWidth="1"/>
    <col min="3345" max="3345" width="18.7109375" style="23" customWidth="1"/>
    <col min="3346" max="3346" width="17.7109375" style="23" customWidth="1"/>
    <col min="3347" max="3584" width="11.42578125" style="23"/>
    <col min="3585" max="3585" width="2.85546875" style="23" customWidth="1"/>
    <col min="3586" max="3586" width="46.5703125" style="23" customWidth="1"/>
    <col min="3587" max="3587" width="13.5703125" style="23" customWidth="1"/>
    <col min="3588" max="3588" width="11.7109375" style="23" customWidth="1"/>
    <col min="3589" max="3589" width="11.5703125" style="23" customWidth="1"/>
    <col min="3590" max="3593" width="11" style="23" customWidth="1"/>
    <col min="3594" max="3594" width="13.5703125" style="23" customWidth="1"/>
    <col min="3595" max="3595" width="11" style="23" customWidth="1"/>
    <col min="3596" max="3596" width="10.140625" style="23" customWidth="1"/>
    <col min="3597" max="3597" width="13.42578125" style="23" customWidth="1"/>
    <col min="3598" max="3598" width="11.85546875" style="23" customWidth="1"/>
    <col min="3599" max="3599" width="10.42578125" style="23" customWidth="1"/>
    <col min="3600" max="3600" width="12.42578125" style="23" customWidth="1"/>
    <col min="3601" max="3601" width="18.7109375" style="23" customWidth="1"/>
    <col min="3602" max="3602" width="17.7109375" style="23" customWidth="1"/>
    <col min="3603" max="3840" width="11.42578125" style="23"/>
    <col min="3841" max="3841" width="2.85546875" style="23" customWidth="1"/>
    <col min="3842" max="3842" width="46.5703125" style="23" customWidth="1"/>
    <col min="3843" max="3843" width="13.5703125" style="23" customWidth="1"/>
    <col min="3844" max="3844" width="11.7109375" style="23" customWidth="1"/>
    <col min="3845" max="3845" width="11.5703125" style="23" customWidth="1"/>
    <col min="3846" max="3849" width="11" style="23" customWidth="1"/>
    <col min="3850" max="3850" width="13.5703125" style="23" customWidth="1"/>
    <col min="3851" max="3851" width="11" style="23" customWidth="1"/>
    <col min="3852" max="3852" width="10.140625" style="23" customWidth="1"/>
    <col min="3853" max="3853" width="13.42578125" style="23" customWidth="1"/>
    <col min="3854" max="3854" width="11.85546875" style="23" customWidth="1"/>
    <col min="3855" max="3855" width="10.42578125" style="23" customWidth="1"/>
    <col min="3856" max="3856" width="12.42578125" style="23" customWidth="1"/>
    <col min="3857" max="3857" width="18.7109375" style="23" customWidth="1"/>
    <col min="3858" max="3858" width="17.7109375" style="23" customWidth="1"/>
    <col min="3859" max="4096" width="11.42578125" style="23"/>
    <col min="4097" max="4097" width="2.85546875" style="23" customWidth="1"/>
    <col min="4098" max="4098" width="46.5703125" style="23" customWidth="1"/>
    <col min="4099" max="4099" width="13.5703125" style="23" customWidth="1"/>
    <col min="4100" max="4100" width="11.7109375" style="23" customWidth="1"/>
    <col min="4101" max="4101" width="11.5703125" style="23" customWidth="1"/>
    <col min="4102" max="4105" width="11" style="23" customWidth="1"/>
    <col min="4106" max="4106" width="13.5703125" style="23" customWidth="1"/>
    <col min="4107" max="4107" width="11" style="23" customWidth="1"/>
    <col min="4108" max="4108" width="10.140625" style="23" customWidth="1"/>
    <col min="4109" max="4109" width="13.42578125" style="23" customWidth="1"/>
    <col min="4110" max="4110" width="11.85546875" style="23" customWidth="1"/>
    <col min="4111" max="4111" width="10.42578125" style="23" customWidth="1"/>
    <col min="4112" max="4112" width="12.42578125" style="23" customWidth="1"/>
    <col min="4113" max="4113" width="18.7109375" style="23" customWidth="1"/>
    <col min="4114" max="4114" width="17.7109375" style="23" customWidth="1"/>
    <col min="4115" max="4352" width="11.42578125" style="23"/>
    <col min="4353" max="4353" width="2.85546875" style="23" customWidth="1"/>
    <col min="4354" max="4354" width="46.5703125" style="23" customWidth="1"/>
    <col min="4355" max="4355" width="13.5703125" style="23" customWidth="1"/>
    <col min="4356" max="4356" width="11.7109375" style="23" customWidth="1"/>
    <col min="4357" max="4357" width="11.5703125" style="23" customWidth="1"/>
    <col min="4358" max="4361" width="11" style="23" customWidth="1"/>
    <col min="4362" max="4362" width="13.5703125" style="23" customWidth="1"/>
    <col min="4363" max="4363" width="11" style="23" customWidth="1"/>
    <col min="4364" max="4364" width="10.140625" style="23" customWidth="1"/>
    <col min="4365" max="4365" width="13.42578125" style="23" customWidth="1"/>
    <col min="4366" max="4366" width="11.85546875" style="23" customWidth="1"/>
    <col min="4367" max="4367" width="10.42578125" style="23" customWidth="1"/>
    <col min="4368" max="4368" width="12.42578125" style="23" customWidth="1"/>
    <col min="4369" max="4369" width="18.7109375" style="23" customWidth="1"/>
    <col min="4370" max="4370" width="17.7109375" style="23" customWidth="1"/>
    <col min="4371" max="4608" width="11.42578125" style="23"/>
    <col min="4609" max="4609" width="2.85546875" style="23" customWidth="1"/>
    <col min="4610" max="4610" width="46.5703125" style="23" customWidth="1"/>
    <col min="4611" max="4611" width="13.5703125" style="23" customWidth="1"/>
    <col min="4612" max="4612" width="11.7109375" style="23" customWidth="1"/>
    <col min="4613" max="4613" width="11.5703125" style="23" customWidth="1"/>
    <col min="4614" max="4617" width="11" style="23" customWidth="1"/>
    <col min="4618" max="4618" width="13.5703125" style="23" customWidth="1"/>
    <col min="4619" max="4619" width="11" style="23" customWidth="1"/>
    <col min="4620" max="4620" width="10.140625" style="23" customWidth="1"/>
    <col min="4621" max="4621" width="13.42578125" style="23" customWidth="1"/>
    <col min="4622" max="4622" width="11.85546875" style="23" customWidth="1"/>
    <col min="4623" max="4623" width="10.42578125" style="23" customWidth="1"/>
    <col min="4624" max="4624" width="12.42578125" style="23" customWidth="1"/>
    <col min="4625" max="4625" width="18.7109375" style="23" customWidth="1"/>
    <col min="4626" max="4626" width="17.7109375" style="23" customWidth="1"/>
    <col min="4627" max="4864" width="11.42578125" style="23"/>
    <col min="4865" max="4865" width="2.85546875" style="23" customWidth="1"/>
    <col min="4866" max="4866" width="46.5703125" style="23" customWidth="1"/>
    <col min="4867" max="4867" width="13.5703125" style="23" customWidth="1"/>
    <col min="4868" max="4868" width="11.7109375" style="23" customWidth="1"/>
    <col min="4869" max="4869" width="11.5703125" style="23" customWidth="1"/>
    <col min="4870" max="4873" width="11" style="23" customWidth="1"/>
    <col min="4874" max="4874" width="13.5703125" style="23" customWidth="1"/>
    <col min="4875" max="4875" width="11" style="23" customWidth="1"/>
    <col min="4876" max="4876" width="10.140625" style="23" customWidth="1"/>
    <col min="4877" max="4877" width="13.42578125" style="23" customWidth="1"/>
    <col min="4878" max="4878" width="11.85546875" style="23" customWidth="1"/>
    <col min="4879" max="4879" width="10.42578125" style="23" customWidth="1"/>
    <col min="4880" max="4880" width="12.42578125" style="23" customWidth="1"/>
    <col min="4881" max="4881" width="18.7109375" style="23" customWidth="1"/>
    <col min="4882" max="4882" width="17.7109375" style="23" customWidth="1"/>
    <col min="4883" max="5120" width="11.42578125" style="23"/>
    <col min="5121" max="5121" width="2.85546875" style="23" customWidth="1"/>
    <col min="5122" max="5122" width="46.5703125" style="23" customWidth="1"/>
    <col min="5123" max="5123" width="13.5703125" style="23" customWidth="1"/>
    <col min="5124" max="5124" width="11.7109375" style="23" customWidth="1"/>
    <col min="5125" max="5125" width="11.5703125" style="23" customWidth="1"/>
    <col min="5126" max="5129" width="11" style="23" customWidth="1"/>
    <col min="5130" max="5130" width="13.5703125" style="23" customWidth="1"/>
    <col min="5131" max="5131" width="11" style="23" customWidth="1"/>
    <col min="5132" max="5132" width="10.140625" style="23" customWidth="1"/>
    <col min="5133" max="5133" width="13.42578125" style="23" customWidth="1"/>
    <col min="5134" max="5134" width="11.85546875" style="23" customWidth="1"/>
    <col min="5135" max="5135" width="10.42578125" style="23" customWidth="1"/>
    <col min="5136" max="5136" width="12.42578125" style="23" customWidth="1"/>
    <col min="5137" max="5137" width="18.7109375" style="23" customWidth="1"/>
    <col min="5138" max="5138" width="17.7109375" style="23" customWidth="1"/>
    <col min="5139" max="5376" width="11.42578125" style="23"/>
    <col min="5377" max="5377" width="2.85546875" style="23" customWidth="1"/>
    <col min="5378" max="5378" width="46.5703125" style="23" customWidth="1"/>
    <col min="5379" max="5379" width="13.5703125" style="23" customWidth="1"/>
    <col min="5380" max="5380" width="11.7109375" style="23" customWidth="1"/>
    <col min="5381" max="5381" width="11.5703125" style="23" customWidth="1"/>
    <col min="5382" max="5385" width="11" style="23" customWidth="1"/>
    <col min="5386" max="5386" width="13.5703125" style="23" customWidth="1"/>
    <col min="5387" max="5387" width="11" style="23" customWidth="1"/>
    <col min="5388" max="5388" width="10.140625" style="23" customWidth="1"/>
    <col min="5389" max="5389" width="13.42578125" style="23" customWidth="1"/>
    <col min="5390" max="5390" width="11.85546875" style="23" customWidth="1"/>
    <col min="5391" max="5391" width="10.42578125" style="23" customWidth="1"/>
    <col min="5392" max="5392" width="12.42578125" style="23" customWidth="1"/>
    <col min="5393" max="5393" width="18.7109375" style="23" customWidth="1"/>
    <col min="5394" max="5394" width="17.7109375" style="23" customWidth="1"/>
    <col min="5395" max="5632" width="11.42578125" style="23"/>
    <col min="5633" max="5633" width="2.85546875" style="23" customWidth="1"/>
    <col min="5634" max="5634" width="46.5703125" style="23" customWidth="1"/>
    <col min="5635" max="5635" width="13.5703125" style="23" customWidth="1"/>
    <col min="5636" max="5636" width="11.7109375" style="23" customWidth="1"/>
    <col min="5637" max="5637" width="11.5703125" style="23" customWidth="1"/>
    <col min="5638" max="5641" width="11" style="23" customWidth="1"/>
    <col min="5642" max="5642" width="13.5703125" style="23" customWidth="1"/>
    <col min="5643" max="5643" width="11" style="23" customWidth="1"/>
    <col min="5644" max="5644" width="10.140625" style="23" customWidth="1"/>
    <col min="5645" max="5645" width="13.42578125" style="23" customWidth="1"/>
    <col min="5646" max="5646" width="11.85546875" style="23" customWidth="1"/>
    <col min="5647" max="5647" width="10.42578125" style="23" customWidth="1"/>
    <col min="5648" max="5648" width="12.42578125" style="23" customWidth="1"/>
    <col min="5649" max="5649" width="18.7109375" style="23" customWidth="1"/>
    <col min="5650" max="5650" width="17.7109375" style="23" customWidth="1"/>
    <col min="5651" max="5888" width="11.42578125" style="23"/>
    <col min="5889" max="5889" width="2.85546875" style="23" customWidth="1"/>
    <col min="5890" max="5890" width="46.5703125" style="23" customWidth="1"/>
    <col min="5891" max="5891" width="13.5703125" style="23" customWidth="1"/>
    <col min="5892" max="5892" width="11.7109375" style="23" customWidth="1"/>
    <col min="5893" max="5893" width="11.5703125" style="23" customWidth="1"/>
    <col min="5894" max="5897" width="11" style="23" customWidth="1"/>
    <col min="5898" max="5898" width="13.5703125" style="23" customWidth="1"/>
    <col min="5899" max="5899" width="11" style="23" customWidth="1"/>
    <col min="5900" max="5900" width="10.140625" style="23" customWidth="1"/>
    <col min="5901" max="5901" width="13.42578125" style="23" customWidth="1"/>
    <col min="5902" max="5902" width="11.85546875" style="23" customWidth="1"/>
    <col min="5903" max="5903" width="10.42578125" style="23" customWidth="1"/>
    <col min="5904" max="5904" width="12.42578125" style="23" customWidth="1"/>
    <col min="5905" max="5905" width="18.7109375" style="23" customWidth="1"/>
    <col min="5906" max="5906" width="17.7109375" style="23" customWidth="1"/>
    <col min="5907" max="6144" width="11.42578125" style="23"/>
    <col min="6145" max="6145" width="2.85546875" style="23" customWidth="1"/>
    <col min="6146" max="6146" width="46.5703125" style="23" customWidth="1"/>
    <col min="6147" max="6147" width="13.5703125" style="23" customWidth="1"/>
    <col min="6148" max="6148" width="11.7109375" style="23" customWidth="1"/>
    <col min="6149" max="6149" width="11.5703125" style="23" customWidth="1"/>
    <col min="6150" max="6153" width="11" style="23" customWidth="1"/>
    <col min="6154" max="6154" width="13.5703125" style="23" customWidth="1"/>
    <col min="6155" max="6155" width="11" style="23" customWidth="1"/>
    <col min="6156" max="6156" width="10.140625" style="23" customWidth="1"/>
    <col min="6157" max="6157" width="13.42578125" style="23" customWidth="1"/>
    <col min="6158" max="6158" width="11.85546875" style="23" customWidth="1"/>
    <col min="6159" max="6159" width="10.42578125" style="23" customWidth="1"/>
    <col min="6160" max="6160" width="12.42578125" style="23" customWidth="1"/>
    <col min="6161" max="6161" width="18.7109375" style="23" customWidth="1"/>
    <col min="6162" max="6162" width="17.7109375" style="23" customWidth="1"/>
    <col min="6163" max="6400" width="11.42578125" style="23"/>
    <col min="6401" max="6401" width="2.85546875" style="23" customWidth="1"/>
    <col min="6402" max="6402" width="46.5703125" style="23" customWidth="1"/>
    <col min="6403" max="6403" width="13.5703125" style="23" customWidth="1"/>
    <col min="6404" max="6404" width="11.7109375" style="23" customWidth="1"/>
    <col min="6405" max="6405" width="11.5703125" style="23" customWidth="1"/>
    <col min="6406" max="6409" width="11" style="23" customWidth="1"/>
    <col min="6410" max="6410" width="13.5703125" style="23" customWidth="1"/>
    <col min="6411" max="6411" width="11" style="23" customWidth="1"/>
    <col min="6412" max="6412" width="10.140625" style="23" customWidth="1"/>
    <col min="6413" max="6413" width="13.42578125" style="23" customWidth="1"/>
    <col min="6414" max="6414" width="11.85546875" style="23" customWidth="1"/>
    <col min="6415" max="6415" width="10.42578125" style="23" customWidth="1"/>
    <col min="6416" max="6416" width="12.42578125" style="23" customWidth="1"/>
    <col min="6417" max="6417" width="18.7109375" style="23" customWidth="1"/>
    <col min="6418" max="6418" width="17.7109375" style="23" customWidth="1"/>
    <col min="6419" max="6656" width="11.42578125" style="23"/>
    <col min="6657" max="6657" width="2.85546875" style="23" customWidth="1"/>
    <col min="6658" max="6658" width="46.5703125" style="23" customWidth="1"/>
    <col min="6659" max="6659" width="13.5703125" style="23" customWidth="1"/>
    <col min="6660" max="6660" width="11.7109375" style="23" customWidth="1"/>
    <col min="6661" max="6661" width="11.5703125" style="23" customWidth="1"/>
    <col min="6662" max="6665" width="11" style="23" customWidth="1"/>
    <col min="6666" max="6666" width="13.5703125" style="23" customWidth="1"/>
    <col min="6667" max="6667" width="11" style="23" customWidth="1"/>
    <col min="6668" max="6668" width="10.140625" style="23" customWidth="1"/>
    <col min="6669" max="6669" width="13.42578125" style="23" customWidth="1"/>
    <col min="6670" max="6670" width="11.85546875" style="23" customWidth="1"/>
    <col min="6671" max="6671" width="10.42578125" style="23" customWidth="1"/>
    <col min="6672" max="6672" width="12.42578125" style="23" customWidth="1"/>
    <col min="6673" max="6673" width="18.7109375" style="23" customWidth="1"/>
    <col min="6674" max="6674" width="17.7109375" style="23" customWidth="1"/>
    <col min="6675" max="6912" width="11.42578125" style="23"/>
    <col min="6913" max="6913" width="2.85546875" style="23" customWidth="1"/>
    <col min="6914" max="6914" width="46.5703125" style="23" customWidth="1"/>
    <col min="6915" max="6915" width="13.5703125" style="23" customWidth="1"/>
    <col min="6916" max="6916" width="11.7109375" style="23" customWidth="1"/>
    <col min="6917" max="6917" width="11.5703125" style="23" customWidth="1"/>
    <col min="6918" max="6921" width="11" style="23" customWidth="1"/>
    <col min="6922" max="6922" width="13.5703125" style="23" customWidth="1"/>
    <col min="6923" max="6923" width="11" style="23" customWidth="1"/>
    <col min="6924" max="6924" width="10.140625" style="23" customWidth="1"/>
    <col min="6925" max="6925" width="13.42578125" style="23" customWidth="1"/>
    <col min="6926" max="6926" width="11.85546875" style="23" customWidth="1"/>
    <col min="6927" max="6927" width="10.42578125" style="23" customWidth="1"/>
    <col min="6928" max="6928" width="12.42578125" style="23" customWidth="1"/>
    <col min="6929" max="6929" width="18.7109375" style="23" customWidth="1"/>
    <col min="6930" max="6930" width="17.7109375" style="23" customWidth="1"/>
    <col min="6931" max="7168" width="11.42578125" style="23"/>
    <col min="7169" max="7169" width="2.85546875" style="23" customWidth="1"/>
    <col min="7170" max="7170" width="46.5703125" style="23" customWidth="1"/>
    <col min="7171" max="7171" width="13.5703125" style="23" customWidth="1"/>
    <col min="7172" max="7172" width="11.7109375" style="23" customWidth="1"/>
    <col min="7173" max="7173" width="11.5703125" style="23" customWidth="1"/>
    <col min="7174" max="7177" width="11" style="23" customWidth="1"/>
    <col min="7178" max="7178" width="13.5703125" style="23" customWidth="1"/>
    <col min="7179" max="7179" width="11" style="23" customWidth="1"/>
    <col min="7180" max="7180" width="10.140625" style="23" customWidth="1"/>
    <col min="7181" max="7181" width="13.42578125" style="23" customWidth="1"/>
    <col min="7182" max="7182" width="11.85546875" style="23" customWidth="1"/>
    <col min="7183" max="7183" width="10.42578125" style="23" customWidth="1"/>
    <col min="7184" max="7184" width="12.42578125" style="23" customWidth="1"/>
    <col min="7185" max="7185" width="18.7109375" style="23" customWidth="1"/>
    <col min="7186" max="7186" width="17.7109375" style="23" customWidth="1"/>
    <col min="7187" max="7424" width="11.42578125" style="23"/>
    <col min="7425" max="7425" width="2.85546875" style="23" customWidth="1"/>
    <col min="7426" max="7426" width="46.5703125" style="23" customWidth="1"/>
    <col min="7427" max="7427" width="13.5703125" style="23" customWidth="1"/>
    <col min="7428" max="7428" width="11.7109375" style="23" customWidth="1"/>
    <col min="7429" max="7429" width="11.5703125" style="23" customWidth="1"/>
    <col min="7430" max="7433" width="11" style="23" customWidth="1"/>
    <col min="7434" max="7434" width="13.5703125" style="23" customWidth="1"/>
    <col min="7435" max="7435" width="11" style="23" customWidth="1"/>
    <col min="7436" max="7436" width="10.140625" style="23" customWidth="1"/>
    <col min="7437" max="7437" width="13.42578125" style="23" customWidth="1"/>
    <col min="7438" max="7438" width="11.85546875" style="23" customWidth="1"/>
    <col min="7439" max="7439" width="10.42578125" style="23" customWidth="1"/>
    <col min="7440" max="7440" width="12.42578125" style="23" customWidth="1"/>
    <col min="7441" max="7441" width="18.7109375" style="23" customWidth="1"/>
    <col min="7442" max="7442" width="17.7109375" style="23" customWidth="1"/>
    <col min="7443" max="7680" width="11.42578125" style="23"/>
    <col min="7681" max="7681" width="2.85546875" style="23" customWidth="1"/>
    <col min="7682" max="7682" width="46.5703125" style="23" customWidth="1"/>
    <col min="7683" max="7683" width="13.5703125" style="23" customWidth="1"/>
    <col min="7684" max="7684" width="11.7109375" style="23" customWidth="1"/>
    <col min="7685" max="7685" width="11.5703125" style="23" customWidth="1"/>
    <col min="7686" max="7689" width="11" style="23" customWidth="1"/>
    <col min="7690" max="7690" width="13.5703125" style="23" customWidth="1"/>
    <col min="7691" max="7691" width="11" style="23" customWidth="1"/>
    <col min="7692" max="7692" width="10.140625" style="23" customWidth="1"/>
    <col min="7693" max="7693" width="13.42578125" style="23" customWidth="1"/>
    <col min="7694" max="7694" width="11.85546875" style="23" customWidth="1"/>
    <col min="7695" max="7695" width="10.42578125" style="23" customWidth="1"/>
    <col min="7696" max="7696" width="12.42578125" style="23" customWidth="1"/>
    <col min="7697" max="7697" width="18.7109375" style="23" customWidth="1"/>
    <col min="7698" max="7698" width="17.7109375" style="23" customWidth="1"/>
    <col min="7699" max="7936" width="11.42578125" style="23"/>
    <col min="7937" max="7937" width="2.85546875" style="23" customWidth="1"/>
    <col min="7938" max="7938" width="46.5703125" style="23" customWidth="1"/>
    <col min="7939" max="7939" width="13.5703125" style="23" customWidth="1"/>
    <col min="7940" max="7940" width="11.7109375" style="23" customWidth="1"/>
    <col min="7941" max="7941" width="11.5703125" style="23" customWidth="1"/>
    <col min="7942" max="7945" width="11" style="23" customWidth="1"/>
    <col min="7946" max="7946" width="13.5703125" style="23" customWidth="1"/>
    <col min="7947" max="7947" width="11" style="23" customWidth="1"/>
    <col min="7948" max="7948" width="10.140625" style="23" customWidth="1"/>
    <col min="7949" max="7949" width="13.42578125" style="23" customWidth="1"/>
    <col min="7950" max="7950" width="11.85546875" style="23" customWidth="1"/>
    <col min="7951" max="7951" width="10.42578125" style="23" customWidth="1"/>
    <col min="7952" max="7952" width="12.42578125" style="23" customWidth="1"/>
    <col min="7953" max="7953" width="18.7109375" style="23" customWidth="1"/>
    <col min="7954" max="7954" width="17.7109375" style="23" customWidth="1"/>
    <col min="7955" max="8192" width="11.42578125" style="23"/>
    <col min="8193" max="8193" width="2.85546875" style="23" customWidth="1"/>
    <col min="8194" max="8194" width="46.5703125" style="23" customWidth="1"/>
    <col min="8195" max="8195" width="13.5703125" style="23" customWidth="1"/>
    <col min="8196" max="8196" width="11.7109375" style="23" customWidth="1"/>
    <col min="8197" max="8197" width="11.5703125" style="23" customWidth="1"/>
    <col min="8198" max="8201" width="11" style="23" customWidth="1"/>
    <col min="8202" max="8202" width="13.5703125" style="23" customWidth="1"/>
    <col min="8203" max="8203" width="11" style="23" customWidth="1"/>
    <col min="8204" max="8204" width="10.140625" style="23" customWidth="1"/>
    <col min="8205" max="8205" width="13.42578125" style="23" customWidth="1"/>
    <col min="8206" max="8206" width="11.85546875" style="23" customWidth="1"/>
    <col min="8207" max="8207" width="10.42578125" style="23" customWidth="1"/>
    <col min="8208" max="8208" width="12.42578125" style="23" customWidth="1"/>
    <col min="8209" max="8209" width="18.7109375" style="23" customWidth="1"/>
    <col min="8210" max="8210" width="17.7109375" style="23" customWidth="1"/>
    <col min="8211" max="8448" width="11.42578125" style="23"/>
    <col min="8449" max="8449" width="2.85546875" style="23" customWidth="1"/>
    <col min="8450" max="8450" width="46.5703125" style="23" customWidth="1"/>
    <col min="8451" max="8451" width="13.5703125" style="23" customWidth="1"/>
    <col min="8452" max="8452" width="11.7109375" style="23" customWidth="1"/>
    <col min="8453" max="8453" width="11.5703125" style="23" customWidth="1"/>
    <col min="8454" max="8457" width="11" style="23" customWidth="1"/>
    <col min="8458" max="8458" width="13.5703125" style="23" customWidth="1"/>
    <col min="8459" max="8459" width="11" style="23" customWidth="1"/>
    <col min="8460" max="8460" width="10.140625" style="23" customWidth="1"/>
    <col min="8461" max="8461" width="13.42578125" style="23" customWidth="1"/>
    <col min="8462" max="8462" width="11.85546875" style="23" customWidth="1"/>
    <col min="8463" max="8463" width="10.42578125" style="23" customWidth="1"/>
    <col min="8464" max="8464" width="12.42578125" style="23" customWidth="1"/>
    <col min="8465" max="8465" width="18.7109375" style="23" customWidth="1"/>
    <col min="8466" max="8466" width="17.7109375" style="23" customWidth="1"/>
    <col min="8467" max="8704" width="11.42578125" style="23"/>
    <col min="8705" max="8705" width="2.85546875" style="23" customWidth="1"/>
    <col min="8706" max="8706" width="46.5703125" style="23" customWidth="1"/>
    <col min="8707" max="8707" width="13.5703125" style="23" customWidth="1"/>
    <col min="8708" max="8708" width="11.7109375" style="23" customWidth="1"/>
    <col min="8709" max="8709" width="11.5703125" style="23" customWidth="1"/>
    <col min="8710" max="8713" width="11" style="23" customWidth="1"/>
    <col min="8714" max="8714" width="13.5703125" style="23" customWidth="1"/>
    <col min="8715" max="8715" width="11" style="23" customWidth="1"/>
    <col min="8716" max="8716" width="10.140625" style="23" customWidth="1"/>
    <col min="8717" max="8717" width="13.42578125" style="23" customWidth="1"/>
    <col min="8718" max="8718" width="11.85546875" style="23" customWidth="1"/>
    <col min="8719" max="8719" width="10.42578125" style="23" customWidth="1"/>
    <col min="8720" max="8720" width="12.42578125" style="23" customWidth="1"/>
    <col min="8721" max="8721" width="18.7109375" style="23" customWidth="1"/>
    <col min="8722" max="8722" width="17.7109375" style="23" customWidth="1"/>
    <col min="8723" max="8960" width="11.42578125" style="23"/>
    <col min="8961" max="8961" width="2.85546875" style="23" customWidth="1"/>
    <col min="8962" max="8962" width="46.5703125" style="23" customWidth="1"/>
    <col min="8963" max="8963" width="13.5703125" style="23" customWidth="1"/>
    <col min="8964" max="8964" width="11.7109375" style="23" customWidth="1"/>
    <col min="8965" max="8965" width="11.5703125" style="23" customWidth="1"/>
    <col min="8966" max="8969" width="11" style="23" customWidth="1"/>
    <col min="8970" max="8970" width="13.5703125" style="23" customWidth="1"/>
    <col min="8971" max="8971" width="11" style="23" customWidth="1"/>
    <col min="8972" max="8972" width="10.140625" style="23" customWidth="1"/>
    <col min="8973" max="8973" width="13.42578125" style="23" customWidth="1"/>
    <col min="8974" max="8974" width="11.85546875" style="23" customWidth="1"/>
    <col min="8975" max="8975" width="10.42578125" style="23" customWidth="1"/>
    <col min="8976" max="8976" width="12.42578125" style="23" customWidth="1"/>
    <col min="8977" max="8977" width="18.7109375" style="23" customWidth="1"/>
    <col min="8978" max="8978" width="17.7109375" style="23" customWidth="1"/>
    <col min="8979" max="9216" width="11.42578125" style="23"/>
    <col min="9217" max="9217" width="2.85546875" style="23" customWidth="1"/>
    <col min="9218" max="9218" width="46.5703125" style="23" customWidth="1"/>
    <col min="9219" max="9219" width="13.5703125" style="23" customWidth="1"/>
    <col min="9220" max="9220" width="11.7109375" style="23" customWidth="1"/>
    <col min="9221" max="9221" width="11.5703125" style="23" customWidth="1"/>
    <col min="9222" max="9225" width="11" style="23" customWidth="1"/>
    <col min="9226" max="9226" width="13.5703125" style="23" customWidth="1"/>
    <col min="9227" max="9227" width="11" style="23" customWidth="1"/>
    <col min="9228" max="9228" width="10.140625" style="23" customWidth="1"/>
    <col min="9229" max="9229" width="13.42578125" style="23" customWidth="1"/>
    <col min="9230" max="9230" width="11.85546875" style="23" customWidth="1"/>
    <col min="9231" max="9231" width="10.42578125" style="23" customWidth="1"/>
    <col min="9232" max="9232" width="12.42578125" style="23" customWidth="1"/>
    <col min="9233" max="9233" width="18.7109375" style="23" customWidth="1"/>
    <col min="9234" max="9234" width="17.7109375" style="23" customWidth="1"/>
    <col min="9235" max="9472" width="11.42578125" style="23"/>
    <col min="9473" max="9473" width="2.85546875" style="23" customWidth="1"/>
    <col min="9474" max="9474" width="46.5703125" style="23" customWidth="1"/>
    <col min="9475" max="9475" width="13.5703125" style="23" customWidth="1"/>
    <col min="9476" max="9476" width="11.7109375" style="23" customWidth="1"/>
    <col min="9477" max="9477" width="11.5703125" style="23" customWidth="1"/>
    <col min="9478" max="9481" width="11" style="23" customWidth="1"/>
    <col min="9482" max="9482" width="13.5703125" style="23" customWidth="1"/>
    <col min="9483" max="9483" width="11" style="23" customWidth="1"/>
    <col min="9484" max="9484" width="10.140625" style="23" customWidth="1"/>
    <col min="9485" max="9485" width="13.42578125" style="23" customWidth="1"/>
    <col min="9486" max="9486" width="11.85546875" style="23" customWidth="1"/>
    <col min="9487" max="9487" width="10.42578125" style="23" customWidth="1"/>
    <col min="9488" max="9488" width="12.42578125" style="23" customWidth="1"/>
    <col min="9489" max="9489" width="18.7109375" style="23" customWidth="1"/>
    <col min="9490" max="9490" width="17.7109375" style="23" customWidth="1"/>
    <col min="9491" max="9728" width="11.42578125" style="23"/>
    <col min="9729" max="9729" width="2.85546875" style="23" customWidth="1"/>
    <col min="9730" max="9730" width="46.5703125" style="23" customWidth="1"/>
    <col min="9731" max="9731" width="13.5703125" style="23" customWidth="1"/>
    <col min="9732" max="9732" width="11.7109375" style="23" customWidth="1"/>
    <col min="9733" max="9733" width="11.5703125" style="23" customWidth="1"/>
    <col min="9734" max="9737" width="11" style="23" customWidth="1"/>
    <col min="9738" max="9738" width="13.5703125" style="23" customWidth="1"/>
    <col min="9739" max="9739" width="11" style="23" customWidth="1"/>
    <col min="9740" max="9740" width="10.140625" style="23" customWidth="1"/>
    <col min="9741" max="9741" width="13.42578125" style="23" customWidth="1"/>
    <col min="9742" max="9742" width="11.85546875" style="23" customWidth="1"/>
    <col min="9743" max="9743" width="10.42578125" style="23" customWidth="1"/>
    <col min="9744" max="9744" width="12.42578125" style="23" customWidth="1"/>
    <col min="9745" max="9745" width="18.7109375" style="23" customWidth="1"/>
    <col min="9746" max="9746" width="17.7109375" style="23" customWidth="1"/>
    <col min="9747" max="9984" width="11.42578125" style="23"/>
    <col min="9985" max="9985" width="2.85546875" style="23" customWidth="1"/>
    <col min="9986" max="9986" width="46.5703125" style="23" customWidth="1"/>
    <col min="9987" max="9987" width="13.5703125" style="23" customWidth="1"/>
    <col min="9988" max="9988" width="11.7109375" style="23" customWidth="1"/>
    <col min="9989" max="9989" width="11.5703125" style="23" customWidth="1"/>
    <col min="9990" max="9993" width="11" style="23" customWidth="1"/>
    <col min="9994" max="9994" width="13.5703125" style="23" customWidth="1"/>
    <col min="9995" max="9995" width="11" style="23" customWidth="1"/>
    <col min="9996" max="9996" width="10.140625" style="23" customWidth="1"/>
    <col min="9997" max="9997" width="13.42578125" style="23" customWidth="1"/>
    <col min="9998" max="9998" width="11.85546875" style="23" customWidth="1"/>
    <col min="9999" max="9999" width="10.42578125" style="23" customWidth="1"/>
    <col min="10000" max="10000" width="12.42578125" style="23" customWidth="1"/>
    <col min="10001" max="10001" width="18.7109375" style="23" customWidth="1"/>
    <col min="10002" max="10002" width="17.7109375" style="23" customWidth="1"/>
    <col min="10003" max="10240" width="11.42578125" style="23"/>
    <col min="10241" max="10241" width="2.85546875" style="23" customWidth="1"/>
    <col min="10242" max="10242" width="46.5703125" style="23" customWidth="1"/>
    <col min="10243" max="10243" width="13.5703125" style="23" customWidth="1"/>
    <col min="10244" max="10244" width="11.7109375" style="23" customWidth="1"/>
    <col min="10245" max="10245" width="11.5703125" style="23" customWidth="1"/>
    <col min="10246" max="10249" width="11" style="23" customWidth="1"/>
    <col min="10250" max="10250" width="13.5703125" style="23" customWidth="1"/>
    <col min="10251" max="10251" width="11" style="23" customWidth="1"/>
    <col min="10252" max="10252" width="10.140625" style="23" customWidth="1"/>
    <col min="10253" max="10253" width="13.42578125" style="23" customWidth="1"/>
    <col min="10254" max="10254" width="11.85546875" style="23" customWidth="1"/>
    <col min="10255" max="10255" width="10.42578125" style="23" customWidth="1"/>
    <col min="10256" max="10256" width="12.42578125" style="23" customWidth="1"/>
    <col min="10257" max="10257" width="18.7109375" style="23" customWidth="1"/>
    <col min="10258" max="10258" width="17.7109375" style="23" customWidth="1"/>
    <col min="10259" max="10496" width="11.42578125" style="23"/>
    <col min="10497" max="10497" width="2.85546875" style="23" customWidth="1"/>
    <col min="10498" max="10498" width="46.5703125" style="23" customWidth="1"/>
    <col min="10499" max="10499" width="13.5703125" style="23" customWidth="1"/>
    <col min="10500" max="10500" width="11.7109375" style="23" customWidth="1"/>
    <col min="10501" max="10501" width="11.5703125" style="23" customWidth="1"/>
    <col min="10502" max="10505" width="11" style="23" customWidth="1"/>
    <col min="10506" max="10506" width="13.5703125" style="23" customWidth="1"/>
    <col min="10507" max="10507" width="11" style="23" customWidth="1"/>
    <col min="10508" max="10508" width="10.140625" style="23" customWidth="1"/>
    <col min="10509" max="10509" width="13.42578125" style="23" customWidth="1"/>
    <col min="10510" max="10510" width="11.85546875" style="23" customWidth="1"/>
    <col min="10511" max="10511" width="10.42578125" style="23" customWidth="1"/>
    <col min="10512" max="10512" width="12.42578125" style="23" customWidth="1"/>
    <col min="10513" max="10513" width="18.7109375" style="23" customWidth="1"/>
    <col min="10514" max="10514" width="17.7109375" style="23" customWidth="1"/>
    <col min="10515" max="10752" width="11.42578125" style="23"/>
    <col min="10753" max="10753" width="2.85546875" style="23" customWidth="1"/>
    <col min="10754" max="10754" width="46.5703125" style="23" customWidth="1"/>
    <col min="10755" max="10755" width="13.5703125" style="23" customWidth="1"/>
    <col min="10756" max="10756" width="11.7109375" style="23" customWidth="1"/>
    <col min="10757" max="10757" width="11.5703125" style="23" customWidth="1"/>
    <col min="10758" max="10761" width="11" style="23" customWidth="1"/>
    <col min="10762" max="10762" width="13.5703125" style="23" customWidth="1"/>
    <col min="10763" max="10763" width="11" style="23" customWidth="1"/>
    <col min="10764" max="10764" width="10.140625" style="23" customWidth="1"/>
    <col min="10765" max="10765" width="13.42578125" style="23" customWidth="1"/>
    <col min="10766" max="10766" width="11.85546875" style="23" customWidth="1"/>
    <col min="10767" max="10767" width="10.42578125" style="23" customWidth="1"/>
    <col min="10768" max="10768" width="12.42578125" style="23" customWidth="1"/>
    <col min="10769" max="10769" width="18.7109375" style="23" customWidth="1"/>
    <col min="10770" max="10770" width="17.7109375" style="23" customWidth="1"/>
    <col min="10771" max="11008" width="11.42578125" style="23"/>
    <col min="11009" max="11009" width="2.85546875" style="23" customWidth="1"/>
    <col min="11010" max="11010" width="46.5703125" style="23" customWidth="1"/>
    <col min="11011" max="11011" width="13.5703125" style="23" customWidth="1"/>
    <col min="11012" max="11012" width="11.7109375" style="23" customWidth="1"/>
    <col min="11013" max="11013" width="11.5703125" style="23" customWidth="1"/>
    <col min="11014" max="11017" width="11" style="23" customWidth="1"/>
    <col min="11018" max="11018" width="13.5703125" style="23" customWidth="1"/>
    <col min="11019" max="11019" width="11" style="23" customWidth="1"/>
    <col min="11020" max="11020" width="10.140625" style="23" customWidth="1"/>
    <col min="11021" max="11021" width="13.42578125" style="23" customWidth="1"/>
    <col min="11022" max="11022" width="11.85546875" style="23" customWidth="1"/>
    <col min="11023" max="11023" width="10.42578125" style="23" customWidth="1"/>
    <col min="11024" max="11024" width="12.42578125" style="23" customWidth="1"/>
    <col min="11025" max="11025" width="18.7109375" style="23" customWidth="1"/>
    <col min="11026" max="11026" width="17.7109375" style="23" customWidth="1"/>
    <col min="11027" max="11264" width="11.42578125" style="23"/>
    <col min="11265" max="11265" width="2.85546875" style="23" customWidth="1"/>
    <col min="11266" max="11266" width="46.5703125" style="23" customWidth="1"/>
    <col min="11267" max="11267" width="13.5703125" style="23" customWidth="1"/>
    <col min="11268" max="11268" width="11.7109375" style="23" customWidth="1"/>
    <col min="11269" max="11269" width="11.5703125" style="23" customWidth="1"/>
    <col min="11270" max="11273" width="11" style="23" customWidth="1"/>
    <col min="11274" max="11274" width="13.5703125" style="23" customWidth="1"/>
    <col min="11275" max="11275" width="11" style="23" customWidth="1"/>
    <col min="11276" max="11276" width="10.140625" style="23" customWidth="1"/>
    <col min="11277" max="11277" width="13.42578125" style="23" customWidth="1"/>
    <col min="11278" max="11278" width="11.85546875" style="23" customWidth="1"/>
    <col min="11279" max="11279" width="10.42578125" style="23" customWidth="1"/>
    <col min="11280" max="11280" width="12.42578125" style="23" customWidth="1"/>
    <col min="11281" max="11281" width="18.7109375" style="23" customWidth="1"/>
    <col min="11282" max="11282" width="17.7109375" style="23" customWidth="1"/>
    <col min="11283" max="11520" width="11.42578125" style="23"/>
    <col min="11521" max="11521" width="2.85546875" style="23" customWidth="1"/>
    <col min="11522" max="11522" width="46.5703125" style="23" customWidth="1"/>
    <col min="11523" max="11523" width="13.5703125" style="23" customWidth="1"/>
    <col min="11524" max="11524" width="11.7109375" style="23" customWidth="1"/>
    <col min="11525" max="11525" width="11.5703125" style="23" customWidth="1"/>
    <col min="11526" max="11529" width="11" style="23" customWidth="1"/>
    <col min="11530" max="11530" width="13.5703125" style="23" customWidth="1"/>
    <col min="11531" max="11531" width="11" style="23" customWidth="1"/>
    <col min="11532" max="11532" width="10.140625" style="23" customWidth="1"/>
    <col min="11533" max="11533" width="13.42578125" style="23" customWidth="1"/>
    <col min="11534" max="11534" width="11.85546875" style="23" customWidth="1"/>
    <col min="11535" max="11535" width="10.42578125" style="23" customWidth="1"/>
    <col min="11536" max="11536" width="12.42578125" style="23" customWidth="1"/>
    <col min="11537" max="11537" width="18.7109375" style="23" customWidth="1"/>
    <col min="11538" max="11538" width="17.7109375" style="23" customWidth="1"/>
    <col min="11539" max="11776" width="11.42578125" style="23"/>
    <col min="11777" max="11777" width="2.85546875" style="23" customWidth="1"/>
    <col min="11778" max="11778" width="46.5703125" style="23" customWidth="1"/>
    <col min="11779" max="11779" width="13.5703125" style="23" customWidth="1"/>
    <col min="11780" max="11780" width="11.7109375" style="23" customWidth="1"/>
    <col min="11781" max="11781" width="11.5703125" style="23" customWidth="1"/>
    <col min="11782" max="11785" width="11" style="23" customWidth="1"/>
    <col min="11786" max="11786" width="13.5703125" style="23" customWidth="1"/>
    <col min="11787" max="11787" width="11" style="23" customWidth="1"/>
    <col min="11788" max="11788" width="10.140625" style="23" customWidth="1"/>
    <col min="11789" max="11789" width="13.42578125" style="23" customWidth="1"/>
    <col min="11790" max="11790" width="11.85546875" style="23" customWidth="1"/>
    <col min="11791" max="11791" width="10.42578125" style="23" customWidth="1"/>
    <col min="11792" max="11792" width="12.42578125" style="23" customWidth="1"/>
    <col min="11793" max="11793" width="18.7109375" style="23" customWidth="1"/>
    <col min="11794" max="11794" width="17.7109375" style="23" customWidth="1"/>
    <col min="11795" max="12032" width="11.42578125" style="23"/>
    <col min="12033" max="12033" width="2.85546875" style="23" customWidth="1"/>
    <col min="12034" max="12034" width="46.5703125" style="23" customWidth="1"/>
    <col min="12035" max="12035" width="13.5703125" style="23" customWidth="1"/>
    <col min="12036" max="12036" width="11.7109375" style="23" customWidth="1"/>
    <col min="12037" max="12037" width="11.5703125" style="23" customWidth="1"/>
    <col min="12038" max="12041" width="11" style="23" customWidth="1"/>
    <col min="12042" max="12042" width="13.5703125" style="23" customWidth="1"/>
    <col min="12043" max="12043" width="11" style="23" customWidth="1"/>
    <col min="12044" max="12044" width="10.140625" style="23" customWidth="1"/>
    <col min="12045" max="12045" width="13.42578125" style="23" customWidth="1"/>
    <col min="12046" max="12046" width="11.85546875" style="23" customWidth="1"/>
    <col min="12047" max="12047" width="10.42578125" style="23" customWidth="1"/>
    <col min="12048" max="12048" width="12.42578125" style="23" customWidth="1"/>
    <col min="12049" max="12049" width="18.7109375" style="23" customWidth="1"/>
    <col min="12050" max="12050" width="17.7109375" style="23" customWidth="1"/>
    <col min="12051" max="12288" width="11.42578125" style="23"/>
    <col min="12289" max="12289" width="2.85546875" style="23" customWidth="1"/>
    <col min="12290" max="12290" width="46.5703125" style="23" customWidth="1"/>
    <col min="12291" max="12291" width="13.5703125" style="23" customWidth="1"/>
    <col min="12292" max="12292" width="11.7109375" style="23" customWidth="1"/>
    <col min="12293" max="12293" width="11.5703125" style="23" customWidth="1"/>
    <col min="12294" max="12297" width="11" style="23" customWidth="1"/>
    <col min="12298" max="12298" width="13.5703125" style="23" customWidth="1"/>
    <col min="12299" max="12299" width="11" style="23" customWidth="1"/>
    <col min="12300" max="12300" width="10.140625" style="23" customWidth="1"/>
    <col min="12301" max="12301" width="13.42578125" style="23" customWidth="1"/>
    <col min="12302" max="12302" width="11.85546875" style="23" customWidth="1"/>
    <col min="12303" max="12303" width="10.42578125" style="23" customWidth="1"/>
    <col min="12304" max="12304" width="12.42578125" style="23" customWidth="1"/>
    <col min="12305" max="12305" width="18.7109375" style="23" customWidth="1"/>
    <col min="12306" max="12306" width="17.7109375" style="23" customWidth="1"/>
    <col min="12307" max="12544" width="11.42578125" style="23"/>
    <col min="12545" max="12545" width="2.85546875" style="23" customWidth="1"/>
    <col min="12546" max="12546" width="46.5703125" style="23" customWidth="1"/>
    <col min="12547" max="12547" width="13.5703125" style="23" customWidth="1"/>
    <col min="12548" max="12548" width="11.7109375" style="23" customWidth="1"/>
    <col min="12549" max="12549" width="11.5703125" style="23" customWidth="1"/>
    <col min="12550" max="12553" width="11" style="23" customWidth="1"/>
    <col min="12554" max="12554" width="13.5703125" style="23" customWidth="1"/>
    <col min="12555" max="12555" width="11" style="23" customWidth="1"/>
    <col min="12556" max="12556" width="10.140625" style="23" customWidth="1"/>
    <col min="12557" max="12557" width="13.42578125" style="23" customWidth="1"/>
    <col min="12558" max="12558" width="11.85546875" style="23" customWidth="1"/>
    <col min="12559" max="12559" width="10.42578125" style="23" customWidth="1"/>
    <col min="12560" max="12560" width="12.42578125" style="23" customWidth="1"/>
    <col min="12561" max="12561" width="18.7109375" style="23" customWidth="1"/>
    <col min="12562" max="12562" width="17.7109375" style="23" customWidth="1"/>
    <col min="12563" max="12800" width="11.42578125" style="23"/>
    <col min="12801" max="12801" width="2.85546875" style="23" customWidth="1"/>
    <col min="12802" max="12802" width="46.5703125" style="23" customWidth="1"/>
    <col min="12803" max="12803" width="13.5703125" style="23" customWidth="1"/>
    <col min="12804" max="12804" width="11.7109375" style="23" customWidth="1"/>
    <col min="12805" max="12805" width="11.5703125" style="23" customWidth="1"/>
    <col min="12806" max="12809" width="11" style="23" customWidth="1"/>
    <col min="12810" max="12810" width="13.5703125" style="23" customWidth="1"/>
    <col min="12811" max="12811" width="11" style="23" customWidth="1"/>
    <col min="12812" max="12812" width="10.140625" style="23" customWidth="1"/>
    <col min="12813" max="12813" width="13.42578125" style="23" customWidth="1"/>
    <col min="12814" max="12814" width="11.85546875" style="23" customWidth="1"/>
    <col min="12815" max="12815" width="10.42578125" style="23" customWidth="1"/>
    <col min="12816" max="12816" width="12.42578125" style="23" customWidth="1"/>
    <col min="12817" max="12817" width="18.7109375" style="23" customWidth="1"/>
    <col min="12818" max="12818" width="17.7109375" style="23" customWidth="1"/>
    <col min="12819" max="13056" width="11.42578125" style="23"/>
    <col min="13057" max="13057" width="2.85546875" style="23" customWidth="1"/>
    <col min="13058" max="13058" width="46.5703125" style="23" customWidth="1"/>
    <col min="13059" max="13059" width="13.5703125" style="23" customWidth="1"/>
    <col min="13060" max="13060" width="11.7109375" style="23" customWidth="1"/>
    <col min="13061" max="13061" width="11.5703125" style="23" customWidth="1"/>
    <col min="13062" max="13065" width="11" style="23" customWidth="1"/>
    <col min="13066" max="13066" width="13.5703125" style="23" customWidth="1"/>
    <col min="13067" max="13067" width="11" style="23" customWidth="1"/>
    <col min="13068" max="13068" width="10.140625" style="23" customWidth="1"/>
    <col min="13069" max="13069" width="13.42578125" style="23" customWidth="1"/>
    <col min="13070" max="13070" width="11.85546875" style="23" customWidth="1"/>
    <col min="13071" max="13071" width="10.42578125" style="23" customWidth="1"/>
    <col min="13072" max="13072" width="12.42578125" style="23" customWidth="1"/>
    <col min="13073" max="13073" width="18.7109375" style="23" customWidth="1"/>
    <col min="13074" max="13074" width="17.7109375" style="23" customWidth="1"/>
    <col min="13075" max="13312" width="11.42578125" style="23"/>
    <col min="13313" max="13313" width="2.85546875" style="23" customWidth="1"/>
    <col min="13314" max="13314" width="46.5703125" style="23" customWidth="1"/>
    <col min="13315" max="13315" width="13.5703125" style="23" customWidth="1"/>
    <col min="13316" max="13316" width="11.7109375" style="23" customWidth="1"/>
    <col min="13317" max="13317" width="11.5703125" style="23" customWidth="1"/>
    <col min="13318" max="13321" width="11" style="23" customWidth="1"/>
    <col min="13322" max="13322" width="13.5703125" style="23" customWidth="1"/>
    <col min="13323" max="13323" width="11" style="23" customWidth="1"/>
    <col min="13324" max="13324" width="10.140625" style="23" customWidth="1"/>
    <col min="13325" max="13325" width="13.42578125" style="23" customWidth="1"/>
    <col min="13326" max="13326" width="11.85546875" style="23" customWidth="1"/>
    <col min="13327" max="13327" width="10.42578125" style="23" customWidth="1"/>
    <col min="13328" max="13328" width="12.42578125" style="23" customWidth="1"/>
    <col min="13329" max="13329" width="18.7109375" style="23" customWidth="1"/>
    <col min="13330" max="13330" width="17.7109375" style="23" customWidth="1"/>
    <col min="13331" max="13568" width="11.42578125" style="23"/>
    <col min="13569" max="13569" width="2.85546875" style="23" customWidth="1"/>
    <col min="13570" max="13570" width="46.5703125" style="23" customWidth="1"/>
    <col min="13571" max="13571" width="13.5703125" style="23" customWidth="1"/>
    <col min="13572" max="13572" width="11.7109375" style="23" customWidth="1"/>
    <col min="13573" max="13573" width="11.5703125" style="23" customWidth="1"/>
    <col min="13574" max="13577" width="11" style="23" customWidth="1"/>
    <col min="13578" max="13578" width="13.5703125" style="23" customWidth="1"/>
    <col min="13579" max="13579" width="11" style="23" customWidth="1"/>
    <col min="13580" max="13580" width="10.140625" style="23" customWidth="1"/>
    <col min="13581" max="13581" width="13.42578125" style="23" customWidth="1"/>
    <col min="13582" max="13582" width="11.85546875" style="23" customWidth="1"/>
    <col min="13583" max="13583" width="10.42578125" style="23" customWidth="1"/>
    <col min="13584" max="13584" width="12.42578125" style="23" customWidth="1"/>
    <col min="13585" max="13585" width="18.7109375" style="23" customWidth="1"/>
    <col min="13586" max="13586" width="17.7109375" style="23" customWidth="1"/>
    <col min="13587" max="13824" width="11.42578125" style="23"/>
    <col min="13825" max="13825" width="2.85546875" style="23" customWidth="1"/>
    <col min="13826" max="13826" width="46.5703125" style="23" customWidth="1"/>
    <col min="13827" max="13827" width="13.5703125" style="23" customWidth="1"/>
    <col min="13828" max="13828" width="11.7109375" style="23" customWidth="1"/>
    <col min="13829" max="13829" width="11.5703125" style="23" customWidth="1"/>
    <col min="13830" max="13833" width="11" style="23" customWidth="1"/>
    <col min="13834" max="13834" width="13.5703125" style="23" customWidth="1"/>
    <col min="13835" max="13835" width="11" style="23" customWidth="1"/>
    <col min="13836" max="13836" width="10.140625" style="23" customWidth="1"/>
    <col min="13837" max="13837" width="13.42578125" style="23" customWidth="1"/>
    <col min="13838" max="13838" width="11.85546875" style="23" customWidth="1"/>
    <col min="13839" max="13839" width="10.42578125" style="23" customWidth="1"/>
    <col min="13840" max="13840" width="12.42578125" style="23" customWidth="1"/>
    <col min="13841" max="13841" width="18.7109375" style="23" customWidth="1"/>
    <col min="13842" max="13842" width="17.7109375" style="23" customWidth="1"/>
    <col min="13843" max="14080" width="11.42578125" style="23"/>
    <col min="14081" max="14081" width="2.85546875" style="23" customWidth="1"/>
    <col min="14082" max="14082" width="46.5703125" style="23" customWidth="1"/>
    <col min="14083" max="14083" width="13.5703125" style="23" customWidth="1"/>
    <col min="14084" max="14084" width="11.7109375" style="23" customWidth="1"/>
    <col min="14085" max="14085" width="11.5703125" style="23" customWidth="1"/>
    <col min="14086" max="14089" width="11" style="23" customWidth="1"/>
    <col min="14090" max="14090" width="13.5703125" style="23" customWidth="1"/>
    <col min="14091" max="14091" width="11" style="23" customWidth="1"/>
    <col min="14092" max="14092" width="10.140625" style="23" customWidth="1"/>
    <col min="14093" max="14093" width="13.42578125" style="23" customWidth="1"/>
    <col min="14094" max="14094" width="11.85546875" style="23" customWidth="1"/>
    <col min="14095" max="14095" width="10.42578125" style="23" customWidth="1"/>
    <col min="14096" max="14096" width="12.42578125" style="23" customWidth="1"/>
    <col min="14097" max="14097" width="18.7109375" style="23" customWidth="1"/>
    <col min="14098" max="14098" width="17.7109375" style="23" customWidth="1"/>
    <col min="14099" max="14336" width="11.42578125" style="23"/>
    <col min="14337" max="14337" width="2.85546875" style="23" customWidth="1"/>
    <col min="14338" max="14338" width="46.5703125" style="23" customWidth="1"/>
    <col min="14339" max="14339" width="13.5703125" style="23" customWidth="1"/>
    <col min="14340" max="14340" width="11.7109375" style="23" customWidth="1"/>
    <col min="14341" max="14341" width="11.5703125" style="23" customWidth="1"/>
    <col min="14342" max="14345" width="11" style="23" customWidth="1"/>
    <col min="14346" max="14346" width="13.5703125" style="23" customWidth="1"/>
    <col min="14347" max="14347" width="11" style="23" customWidth="1"/>
    <col min="14348" max="14348" width="10.140625" style="23" customWidth="1"/>
    <col min="14349" max="14349" width="13.42578125" style="23" customWidth="1"/>
    <col min="14350" max="14350" width="11.85546875" style="23" customWidth="1"/>
    <col min="14351" max="14351" width="10.42578125" style="23" customWidth="1"/>
    <col min="14352" max="14352" width="12.42578125" style="23" customWidth="1"/>
    <col min="14353" max="14353" width="18.7109375" style="23" customWidth="1"/>
    <col min="14354" max="14354" width="17.7109375" style="23" customWidth="1"/>
    <col min="14355" max="14592" width="11.42578125" style="23"/>
    <col min="14593" max="14593" width="2.85546875" style="23" customWidth="1"/>
    <col min="14594" max="14594" width="46.5703125" style="23" customWidth="1"/>
    <col min="14595" max="14595" width="13.5703125" style="23" customWidth="1"/>
    <col min="14596" max="14596" width="11.7109375" style="23" customWidth="1"/>
    <col min="14597" max="14597" width="11.5703125" style="23" customWidth="1"/>
    <col min="14598" max="14601" width="11" style="23" customWidth="1"/>
    <col min="14602" max="14602" width="13.5703125" style="23" customWidth="1"/>
    <col min="14603" max="14603" width="11" style="23" customWidth="1"/>
    <col min="14604" max="14604" width="10.140625" style="23" customWidth="1"/>
    <col min="14605" max="14605" width="13.42578125" style="23" customWidth="1"/>
    <col min="14606" max="14606" width="11.85546875" style="23" customWidth="1"/>
    <col min="14607" max="14607" width="10.42578125" style="23" customWidth="1"/>
    <col min="14608" max="14608" width="12.42578125" style="23" customWidth="1"/>
    <col min="14609" max="14609" width="18.7109375" style="23" customWidth="1"/>
    <col min="14610" max="14610" width="17.7109375" style="23" customWidth="1"/>
    <col min="14611" max="14848" width="11.42578125" style="23"/>
    <col min="14849" max="14849" width="2.85546875" style="23" customWidth="1"/>
    <col min="14850" max="14850" width="46.5703125" style="23" customWidth="1"/>
    <col min="14851" max="14851" width="13.5703125" style="23" customWidth="1"/>
    <col min="14852" max="14852" width="11.7109375" style="23" customWidth="1"/>
    <col min="14853" max="14853" width="11.5703125" style="23" customWidth="1"/>
    <col min="14854" max="14857" width="11" style="23" customWidth="1"/>
    <col min="14858" max="14858" width="13.5703125" style="23" customWidth="1"/>
    <col min="14859" max="14859" width="11" style="23" customWidth="1"/>
    <col min="14860" max="14860" width="10.140625" style="23" customWidth="1"/>
    <col min="14861" max="14861" width="13.42578125" style="23" customWidth="1"/>
    <col min="14862" max="14862" width="11.85546875" style="23" customWidth="1"/>
    <col min="14863" max="14863" width="10.42578125" style="23" customWidth="1"/>
    <col min="14864" max="14864" width="12.42578125" style="23" customWidth="1"/>
    <col min="14865" max="14865" width="18.7109375" style="23" customWidth="1"/>
    <col min="14866" max="14866" width="17.7109375" style="23" customWidth="1"/>
    <col min="14867" max="15104" width="11.42578125" style="23"/>
    <col min="15105" max="15105" width="2.85546875" style="23" customWidth="1"/>
    <col min="15106" max="15106" width="46.5703125" style="23" customWidth="1"/>
    <col min="15107" max="15107" width="13.5703125" style="23" customWidth="1"/>
    <col min="15108" max="15108" width="11.7109375" style="23" customWidth="1"/>
    <col min="15109" max="15109" width="11.5703125" style="23" customWidth="1"/>
    <col min="15110" max="15113" width="11" style="23" customWidth="1"/>
    <col min="15114" max="15114" width="13.5703125" style="23" customWidth="1"/>
    <col min="15115" max="15115" width="11" style="23" customWidth="1"/>
    <col min="15116" max="15116" width="10.140625" style="23" customWidth="1"/>
    <col min="15117" max="15117" width="13.42578125" style="23" customWidth="1"/>
    <col min="15118" max="15118" width="11.85546875" style="23" customWidth="1"/>
    <col min="15119" max="15119" width="10.42578125" style="23" customWidth="1"/>
    <col min="15120" max="15120" width="12.42578125" style="23" customWidth="1"/>
    <col min="15121" max="15121" width="18.7109375" style="23" customWidth="1"/>
    <col min="15122" max="15122" width="17.7109375" style="23" customWidth="1"/>
    <col min="15123" max="15360" width="11.42578125" style="23"/>
    <col min="15361" max="15361" width="2.85546875" style="23" customWidth="1"/>
    <col min="15362" max="15362" width="46.5703125" style="23" customWidth="1"/>
    <col min="15363" max="15363" width="13.5703125" style="23" customWidth="1"/>
    <col min="15364" max="15364" width="11.7109375" style="23" customWidth="1"/>
    <col min="15365" max="15365" width="11.5703125" style="23" customWidth="1"/>
    <col min="15366" max="15369" width="11" style="23" customWidth="1"/>
    <col min="15370" max="15370" width="13.5703125" style="23" customWidth="1"/>
    <col min="15371" max="15371" width="11" style="23" customWidth="1"/>
    <col min="15372" max="15372" width="10.140625" style="23" customWidth="1"/>
    <col min="15373" max="15373" width="13.42578125" style="23" customWidth="1"/>
    <col min="15374" max="15374" width="11.85546875" style="23" customWidth="1"/>
    <col min="15375" max="15375" width="10.42578125" style="23" customWidth="1"/>
    <col min="15376" max="15376" width="12.42578125" style="23" customWidth="1"/>
    <col min="15377" max="15377" width="18.7109375" style="23" customWidth="1"/>
    <col min="15378" max="15378" width="17.7109375" style="23" customWidth="1"/>
    <col min="15379" max="15616" width="11.42578125" style="23"/>
    <col min="15617" max="15617" width="2.85546875" style="23" customWidth="1"/>
    <col min="15618" max="15618" width="46.5703125" style="23" customWidth="1"/>
    <col min="15619" max="15619" width="13.5703125" style="23" customWidth="1"/>
    <col min="15620" max="15620" width="11.7109375" style="23" customWidth="1"/>
    <col min="15621" max="15621" width="11.5703125" style="23" customWidth="1"/>
    <col min="15622" max="15625" width="11" style="23" customWidth="1"/>
    <col min="15626" max="15626" width="13.5703125" style="23" customWidth="1"/>
    <col min="15627" max="15627" width="11" style="23" customWidth="1"/>
    <col min="15628" max="15628" width="10.140625" style="23" customWidth="1"/>
    <col min="15629" max="15629" width="13.42578125" style="23" customWidth="1"/>
    <col min="15630" max="15630" width="11.85546875" style="23" customWidth="1"/>
    <col min="15631" max="15631" width="10.42578125" style="23" customWidth="1"/>
    <col min="15632" max="15632" width="12.42578125" style="23" customWidth="1"/>
    <col min="15633" max="15633" width="18.7109375" style="23" customWidth="1"/>
    <col min="15634" max="15634" width="17.7109375" style="23" customWidth="1"/>
    <col min="15635" max="15872" width="11.42578125" style="23"/>
    <col min="15873" max="15873" width="2.85546875" style="23" customWidth="1"/>
    <col min="15874" max="15874" width="46.5703125" style="23" customWidth="1"/>
    <col min="15875" max="15875" width="13.5703125" style="23" customWidth="1"/>
    <col min="15876" max="15876" width="11.7109375" style="23" customWidth="1"/>
    <col min="15877" max="15877" width="11.5703125" style="23" customWidth="1"/>
    <col min="15878" max="15881" width="11" style="23" customWidth="1"/>
    <col min="15882" max="15882" width="13.5703125" style="23" customWidth="1"/>
    <col min="15883" max="15883" width="11" style="23" customWidth="1"/>
    <col min="15884" max="15884" width="10.140625" style="23" customWidth="1"/>
    <col min="15885" max="15885" width="13.42578125" style="23" customWidth="1"/>
    <col min="15886" max="15886" width="11.85546875" style="23" customWidth="1"/>
    <col min="15887" max="15887" width="10.42578125" style="23" customWidth="1"/>
    <col min="15888" max="15888" width="12.42578125" style="23" customWidth="1"/>
    <col min="15889" max="15889" width="18.7109375" style="23" customWidth="1"/>
    <col min="15890" max="15890" width="17.7109375" style="23" customWidth="1"/>
    <col min="15891" max="16128" width="11.42578125" style="23"/>
    <col min="16129" max="16129" width="2.85546875" style="23" customWidth="1"/>
    <col min="16130" max="16130" width="46.5703125" style="23" customWidth="1"/>
    <col min="16131" max="16131" width="13.5703125" style="23" customWidth="1"/>
    <col min="16132" max="16132" width="11.7109375" style="23" customWidth="1"/>
    <col min="16133" max="16133" width="11.5703125" style="23" customWidth="1"/>
    <col min="16134" max="16137" width="11" style="23" customWidth="1"/>
    <col min="16138" max="16138" width="13.5703125" style="23" customWidth="1"/>
    <col min="16139" max="16139" width="11" style="23" customWidth="1"/>
    <col min="16140" max="16140" width="10.140625" style="23" customWidth="1"/>
    <col min="16141" max="16141" width="13.42578125" style="23" customWidth="1"/>
    <col min="16142" max="16142" width="11.85546875" style="23" customWidth="1"/>
    <col min="16143" max="16143" width="10.42578125" style="23" customWidth="1"/>
    <col min="16144" max="16144" width="12.42578125" style="23" customWidth="1"/>
    <col min="16145" max="16145" width="18.7109375" style="23" customWidth="1"/>
    <col min="16146" max="16146" width="17.7109375" style="23" customWidth="1"/>
    <col min="16147" max="16384" width="11.42578125" style="23"/>
  </cols>
  <sheetData>
    <row r="1" spans="1:18" ht="30">
      <c r="N1" s="69"/>
      <c r="O1" s="306"/>
    </row>
    <row r="2" spans="1:18" s="649" customFormat="1" ht="35.25">
      <c r="A2" s="769"/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</row>
    <row r="3" spans="1:18" s="649" customFormat="1" ht="35.25">
      <c r="A3" s="769" t="s">
        <v>38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</row>
    <row r="4" spans="1:18" ht="26.25">
      <c r="B4" s="48" t="s">
        <v>39</v>
      </c>
      <c r="C4" s="68"/>
      <c r="D4" s="68"/>
      <c r="H4" s="82"/>
      <c r="I4" s="82"/>
      <c r="M4" s="45" t="s">
        <v>40</v>
      </c>
      <c r="N4" s="307" t="s">
        <v>257</v>
      </c>
      <c r="O4" s="308"/>
    </row>
    <row r="5" spans="1:18" ht="27" thickBot="1">
      <c r="B5" s="48" t="s">
        <v>41</v>
      </c>
      <c r="J5" s="309"/>
      <c r="M5" s="771" t="s">
        <v>42</v>
      </c>
      <c r="N5" s="772"/>
      <c r="O5" s="772"/>
      <c r="P5" s="60"/>
    </row>
    <row r="6" spans="1:18" ht="26.25">
      <c r="A6" s="310"/>
      <c r="B6" s="311"/>
      <c r="C6" s="312" t="s">
        <v>43</v>
      </c>
      <c r="D6" s="313"/>
      <c r="E6" s="313"/>
      <c r="F6" s="313"/>
      <c r="G6" s="313"/>
      <c r="H6" s="313"/>
      <c r="I6" s="313"/>
      <c r="J6" s="314" t="s">
        <v>44</v>
      </c>
      <c r="K6" s="315"/>
      <c r="L6" s="316"/>
      <c r="M6" s="317"/>
      <c r="N6" s="318"/>
      <c r="O6" s="317"/>
      <c r="P6" s="319"/>
    </row>
    <row r="7" spans="1:18" ht="26.25">
      <c r="A7" s="320"/>
      <c r="B7" s="302"/>
      <c r="C7" s="781" t="s">
        <v>45</v>
      </c>
      <c r="D7" s="783" t="s">
        <v>46</v>
      </c>
      <c r="E7" s="784"/>
      <c r="F7" s="785" t="s">
        <v>47</v>
      </c>
      <c r="G7" s="783"/>
      <c r="H7" s="783"/>
      <c r="I7" s="786" t="s">
        <v>237</v>
      </c>
      <c r="J7" s="788" t="s">
        <v>45</v>
      </c>
      <c r="K7" s="790" t="s">
        <v>48</v>
      </c>
      <c r="L7" s="790" t="s">
        <v>49</v>
      </c>
      <c r="M7" s="773" t="s">
        <v>50</v>
      </c>
      <c r="N7" s="775" t="s">
        <v>51</v>
      </c>
      <c r="O7" s="776"/>
      <c r="P7" s="779" t="s">
        <v>52</v>
      </c>
    </row>
    <row r="8" spans="1:18" ht="26.25">
      <c r="A8" s="321" t="s">
        <v>53</v>
      </c>
      <c r="B8" s="48" t="s">
        <v>54</v>
      </c>
      <c r="C8" s="782"/>
      <c r="D8" s="322" t="s">
        <v>55</v>
      </c>
      <c r="E8" s="322" t="s">
        <v>56</v>
      </c>
      <c r="F8" s="682" t="s">
        <v>57</v>
      </c>
      <c r="G8" s="682" t="s">
        <v>58</v>
      </c>
      <c r="H8" s="683" t="s">
        <v>59</v>
      </c>
      <c r="I8" s="787"/>
      <c r="J8" s="789"/>
      <c r="K8" s="774"/>
      <c r="L8" s="774"/>
      <c r="M8" s="774"/>
      <c r="N8" s="777"/>
      <c r="O8" s="778"/>
      <c r="P8" s="780"/>
      <c r="Q8" s="66"/>
    </row>
    <row r="9" spans="1:18" ht="24" thickBot="1">
      <c r="A9" s="323"/>
      <c r="B9" s="324"/>
      <c r="C9" s="325" t="s">
        <v>60</v>
      </c>
      <c r="D9" s="326" t="s">
        <v>60</v>
      </c>
      <c r="E9" s="326" t="s">
        <v>60</v>
      </c>
      <c r="F9" s="326" t="s">
        <v>60</v>
      </c>
      <c r="G9" s="326" t="s">
        <v>60</v>
      </c>
      <c r="H9" s="327" t="s">
        <v>60</v>
      </c>
      <c r="I9" s="684" t="s">
        <v>60</v>
      </c>
      <c r="J9" s="328" t="s">
        <v>61</v>
      </c>
      <c r="K9" s="329" t="s">
        <v>60</v>
      </c>
      <c r="L9" s="329" t="s">
        <v>62</v>
      </c>
      <c r="M9" s="330" t="s">
        <v>61</v>
      </c>
      <c r="N9" s="331" t="s">
        <v>62</v>
      </c>
      <c r="O9" s="330" t="s">
        <v>61</v>
      </c>
      <c r="P9" s="332" t="s">
        <v>61</v>
      </c>
      <c r="Q9" s="66"/>
    </row>
    <row r="10" spans="1:18" ht="23.25">
      <c r="A10" s="333"/>
      <c r="B10" s="334" t="s">
        <v>63</v>
      </c>
      <c r="C10" s="335">
        <v>136261</v>
      </c>
      <c r="D10" s="303">
        <v>67890</v>
      </c>
      <c r="E10" s="336">
        <v>45625</v>
      </c>
      <c r="F10" s="337">
        <v>4404</v>
      </c>
      <c r="G10" s="337">
        <v>12447</v>
      </c>
      <c r="H10" s="676">
        <v>5745</v>
      </c>
      <c r="I10" s="677">
        <v>150</v>
      </c>
      <c r="J10" s="338">
        <v>2483.7215729300001</v>
      </c>
      <c r="K10" s="339">
        <v>20764</v>
      </c>
      <c r="L10" s="336">
        <v>17920</v>
      </c>
      <c r="M10" s="204">
        <v>2373.2688113300001</v>
      </c>
      <c r="N10" s="336">
        <v>187930</v>
      </c>
      <c r="O10" s="9">
        <v>72.52377998999998</v>
      </c>
      <c r="P10" s="340">
        <v>37.928981610000001</v>
      </c>
      <c r="Q10" s="341"/>
      <c r="R10" s="342"/>
    </row>
    <row r="11" spans="1:18" ht="23.25">
      <c r="A11" s="343">
        <v>2</v>
      </c>
      <c r="B11" s="53" t="s">
        <v>64</v>
      </c>
      <c r="C11" s="335">
        <v>0</v>
      </c>
      <c r="D11" s="344">
        <v>0</v>
      </c>
      <c r="E11" s="344">
        <v>0</v>
      </c>
      <c r="F11" s="19">
        <v>0</v>
      </c>
      <c r="G11" s="19">
        <v>0</v>
      </c>
      <c r="H11" s="19">
        <v>0</v>
      </c>
      <c r="I11" s="439">
        <v>0</v>
      </c>
      <c r="J11" s="338">
        <v>71.604049639999999</v>
      </c>
      <c r="K11" s="344">
        <v>0</v>
      </c>
      <c r="L11" s="344">
        <v>5400</v>
      </c>
      <c r="M11" s="205">
        <v>51.129408609999999</v>
      </c>
      <c r="N11" s="344">
        <v>0</v>
      </c>
      <c r="O11" s="345">
        <v>0</v>
      </c>
      <c r="P11" s="346">
        <v>20.474641030000001</v>
      </c>
      <c r="Q11" s="67"/>
      <c r="R11" s="67"/>
    </row>
    <row r="12" spans="1:18" ht="23.25">
      <c r="A12" s="343">
        <v>3</v>
      </c>
      <c r="B12" s="53" t="s">
        <v>65</v>
      </c>
      <c r="C12" s="335">
        <v>22721</v>
      </c>
      <c r="D12" s="347">
        <v>7984</v>
      </c>
      <c r="E12" s="347">
        <v>14537</v>
      </c>
      <c r="F12" s="348" t="s">
        <v>239</v>
      </c>
      <c r="G12" s="348">
        <v>200</v>
      </c>
      <c r="H12" s="678" t="s">
        <v>239</v>
      </c>
      <c r="I12" s="679">
        <v>0</v>
      </c>
      <c r="J12" s="338">
        <v>74</v>
      </c>
      <c r="K12" s="347">
        <v>632</v>
      </c>
      <c r="L12" s="347">
        <v>0</v>
      </c>
      <c r="M12" s="347">
        <v>74</v>
      </c>
      <c r="N12" s="344">
        <v>0</v>
      </c>
      <c r="O12" s="345">
        <v>0</v>
      </c>
      <c r="P12" s="349">
        <v>0</v>
      </c>
      <c r="Q12" s="68"/>
      <c r="R12" s="69"/>
    </row>
    <row r="13" spans="1:18" ht="23.25">
      <c r="A13" s="379">
        <v>4</v>
      </c>
      <c r="B13" s="350" t="s">
        <v>66</v>
      </c>
      <c r="C13" s="335">
        <v>8734</v>
      </c>
      <c r="D13" s="304">
        <v>0</v>
      </c>
      <c r="E13" s="304">
        <v>0</v>
      </c>
      <c r="F13" s="351">
        <v>188</v>
      </c>
      <c r="G13" s="351">
        <v>1127</v>
      </c>
      <c r="H13" s="680">
        <v>7419</v>
      </c>
      <c r="I13" s="681">
        <v>0</v>
      </c>
      <c r="J13" s="352">
        <v>1394.3931462407002</v>
      </c>
      <c r="K13" s="206">
        <v>7428</v>
      </c>
      <c r="L13" s="353">
        <v>7480</v>
      </c>
      <c r="M13" s="207">
        <v>1198.3</v>
      </c>
      <c r="N13" s="354">
        <v>12200</v>
      </c>
      <c r="O13" s="207">
        <v>167.48</v>
      </c>
      <c r="P13" s="355">
        <v>28.613146240700086</v>
      </c>
      <c r="Q13" s="68" t="s">
        <v>7</v>
      </c>
    </row>
    <row r="14" spans="1:18" ht="23.25">
      <c r="A14" s="379">
        <v>5</v>
      </c>
      <c r="B14" s="356" t="s">
        <v>67</v>
      </c>
      <c r="C14" s="335">
        <v>466</v>
      </c>
      <c r="D14" s="304">
        <v>0</v>
      </c>
      <c r="E14" s="304">
        <v>0</v>
      </c>
      <c r="F14" s="304">
        <v>0</v>
      </c>
      <c r="G14" s="304">
        <v>0</v>
      </c>
      <c r="H14" s="681">
        <v>466</v>
      </c>
      <c r="I14" s="681">
        <v>0</v>
      </c>
      <c r="J14" s="352">
        <v>227.435044188425</v>
      </c>
      <c r="K14" s="206">
        <v>617</v>
      </c>
      <c r="L14" s="353">
        <v>0</v>
      </c>
      <c r="M14" s="207">
        <v>227.435044188425</v>
      </c>
      <c r="N14" s="354">
        <v>0</v>
      </c>
      <c r="O14" s="345">
        <v>0</v>
      </c>
      <c r="P14" s="355">
        <v>0</v>
      </c>
      <c r="Q14" s="68"/>
    </row>
    <row r="15" spans="1:18" ht="24" thickBot="1">
      <c r="A15" s="357">
        <v>6</v>
      </c>
      <c r="B15" s="358" t="s">
        <v>68</v>
      </c>
      <c r="C15" s="335">
        <v>872</v>
      </c>
      <c r="D15" s="304">
        <v>0</v>
      </c>
      <c r="E15" s="304">
        <v>0</v>
      </c>
      <c r="F15" s="304">
        <v>0</v>
      </c>
      <c r="G15" s="304">
        <v>0</v>
      </c>
      <c r="H15" s="450">
        <v>872</v>
      </c>
      <c r="I15" s="681">
        <v>0</v>
      </c>
      <c r="J15" s="352">
        <v>330.53</v>
      </c>
      <c r="K15" s="208">
        <v>880</v>
      </c>
      <c r="L15" s="353">
        <v>0</v>
      </c>
      <c r="M15" s="209">
        <v>330.53</v>
      </c>
      <c r="N15" s="359">
        <v>0</v>
      </c>
      <c r="O15" s="345">
        <v>0</v>
      </c>
      <c r="P15" s="355">
        <v>0</v>
      </c>
      <c r="Q15" s="68"/>
    </row>
    <row r="16" spans="1:18" ht="24" thickBot="1">
      <c r="A16" s="360"/>
      <c r="B16" s="361" t="s">
        <v>6</v>
      </c>
      <c r="C16" s="362">
        <f t="shared" ref="C16:P16" si="0">SUM(C10:C15)</f>
        <v>169054</v>
      </c>
      <c r="D16" s="363">
        <f t="shared" si="0"/>
        <v>75874</v>
      </c>
      <c r="E16" s="363">
        <f t="shared" si="0"/>
        <v>60162</v>
      </c>
      <c r="F16" s="363">
        <f t="shared" si="0"/>
        <v>4592</v>
      </c>
      <c r="G16" s="363">
        <f t="shared" si="0"/>
        <v>13774</v>
      </c>
      <c r="H16" s="364">
        <f t="shared" si="0"/>
        <v>14502</v>
      </c>
      <c r="I16" s="685">
        <f>SUM(I10:I15)</f>
        <v>150</v>
      </c>
      <c r="J16" s="365">
        <f>SUM(J10:J15)</f>
        <v>4581.6838129991256</v>
      </c>
      <c r="K16" s="363">
        <f t="shared" si="0"/>
        <v>30321</v>
      </c>
      <c r="L16" s="363">
        <f t="shared" si="0"/>
        <v>30800</v>
      </c>
      <c r="M16" s="366">
        <f>SUM(M10:M15)</f>
        <v>4254.663264128425</v>
      </c>
      <c r="N16" s="363">
        <f t="shared" si="0"/>
        <v>200130</v>
      </c>
      <c r="O16" s="366">
        <f t="shared" si="0"/>
        <v>240.00377998999997</v>
      </c>
      <c r="P16" s="366">
        <f t="shared" si="0"/>
        <v>87.016768880700084</v>
      </c>
      <c r="Q16" s="63"/>
      <c r="R16" s="23" t="s">
        <v>7</v>
      </c>
    </row>
    <row r="17" spans="1:17" s="737" customFormat="1" ht="24" thickBot="1">
      <c r="A17" s="736">
        <v>193910</v>
      </c>
      <c r="B17" s="764" t="s">
        <v>252</v>
      </c>
      <c r="C17" s="765">
        <v>1468997</v>
      </c>
      <c r="D17" s="766">
        <v>694199</v>
      </c>
      <c r="E17" s="766">
        <v>482838</v>
      </c>
      <c r="F17" s="766">
        <v>37899</v>
      </c>
      <c r="G17" s="766">
        <v>89568</v>
      </c>
      <c r="H17" s="766">
        <v>164393</v>
      </c>
      <c r="I17" s="766">
        <v>100</v>
      </c>
      <c r="J17" s="767">
        <v>49601.090823614562</v>
      </c>
      <c r="K17" s="766">
        <v>321227</v>
      </c>
      <c r="L17" s="766">
        <v>219403</v>
      </c>
      <c r="M17" s="768">
        <v>46093.037020596959</v>
      </c>
      <c r="N17" s="766">
        <v>1794716</v>
      </c>
      <c r="O17" s="767">
        <v>2052.3974680075999</v>
      </c>
      <c r="P17" s="767">
        <v>1455.65633501</v>
      </c>
    </row>
    <row r="18" spans="1:17" ht="24" hidden="1" thickBot="1">
      <c r="A18" s="54"/>
      <c r="B18" s="83"/>
      <c r="C18" s="367">
        <f>E18+H18</f>
        <v>275221</v>
      </c>
      <c r="D18" s="368"/>
      <c r="E18" s="369">
        <f>125631+124416</f>
        <v>250047</v>
      </c>
      <c r="F18" s="370"/>
      <c r="G18" s="370"/>
      <c r="H18" s="371">
        <f>12048+13126</f>
        <v>25174</v>
      </c>
      <c r="I18" s="370"/>
      <c r="J18" s="372">
        <f>3176.5+3949.91</f>
        <v>7126.41</v>
      </c>
      <c r="K18" s="373">
        <f>9423+14383</f>
        <v>23806</v>
      </c>
      <c r="L18" s="373">
        <f>120894+119840</f>
        <v>240734</v>
      </c>
      <c r="M18" s="374">
        <f>1965.3+2213.51</f>
        <v>4178.8100000000004</v>
      </c>
      <c r="N18" s="373">
        <f>240650+274203</f>
        <v>514853</v>
      </c>
      <c r="O18" s="374">
        <f>1167.48+1637.94</f>
        <v>2805.42</v>
      </c>
      <c r="P18" s="375">
        <f>43.72+98.46</f>
        <v>142.18</v>
      </c>
    </row>
    <row r="19" spans="1:17" ht="24" thickBot="1">
      <c r="A19" s="54"/>
      <c r="B19" s="376" t="s">
        <v>248</v>
      </c>
      <c r="C19" s="377">
        <f t="shared" ref="C19:P19" si="1">C16+C17</f>
        <v>1638051</v>
      </c>
      <c r="D19" s="377">
        <f t="shared" si="1"/>
        <v>770073</v>
      </c>
      <c r="E19" s="377">
        <f t="shared" si="1"/>
        <v>543000</v>
      </c>
      <c r="F19" s="377">
        <f t="shared" si="1"/>
        <v>42491</v>
      </c>
      <c r="G19" s="377">
        <f t="shared" si="1"/>
        <v>103342</v>
      </c>
      <c r="H19" s="377">
        <f t="shared" si="1"/>
        <v>178895</v>
      </c>
      <c r="I19" s="377">
        <f t="shared" si="1"/>
        <v>250</v>
      </c>
      <c r="J19" s="378">
        <f t="shared" si="1"/>
        <v>54182.774636613685</v>
      </c>
      <c r="K19" s="377">
        <f t="shared" si="1"/>
        <v>351548</v>
      </c>
      <c r="L19" s="377">
        <f t="shared" si="1"/>
        <v>250203</v>
      </c>
      <c r="M19" s="378">
        <f t="shared" si="1"/>
        <v>50347.700284725383</v>
      </c>
      <c r="N19" s="377">
        <f t="shared" si="1"/>
        <v>1994846</v>
      </c>
      <c r="O19" s="378">
        <f t="shared" si="1"/>
        <v>2292.4012479976</v>
      </c>
      <c r="P19" s="378">
        <f t="shared" si="1"/>
        <v>1542.6731038907001</v>
      </c>
    </row>
    <row r="20" spans="1:17" ht="24" thickBot="1">
      <c r="A20" s="54"/>
      <c r="B20" s="638"/>
      <c r="C20" s="639"/>
      <c r="D20" s="639"/>
      <c r="E20" s="305"/>
      <c r="F20" s="305"/>
      <c r="G20" s="305"/>
      <c r="H20" s="305"/>
      <c r="I20" s="305"/>
      <c r="J20" s="640"/>
      <c r="K20" s="640"/>
      <c r="L20" s="639"/>
      <c r="M20" s="640"/>
      <c r="N20" s="638"/>
      <c r="O20" s="640"/>
      <c r="P20" s="640"/>
    </row>
    <row r="21" spans="1:17" ht="24" thickBot="1">
      <c r="A21" s="54"/>
      <c r="B21" s="376" t="s">
        <v>249</v>
      </c>
      <c r="C21" s="377">
        <v>1474782</v>
      </c>
      <c r="D21" s="377">
        <v>747044</v>
      </c>
      <c r="E21" s="377">
        <v>479010</v>
      </c>
      <c r="F21" s="377">
        <v>28695</v>
      </c>
      <c r="G21" s="377">
        <v>82405</v>
      </c>
      <c r="H21" s="377">
        <v>137628</v>
      </c>
      <c r="I21" s="377">
        <v>0</v>
      </c>
      <c r="J21" s="377">
        <v>56466.026384151926</v>
      </c>
      <c r="K21" s="377">
        <v>285533.94</v>
      </c>
      <c r="L21" s="377">
        <v>476668</v>
      </c>
      <c r="M21" s="377">
        <v>52609.721524080429</v>
      </c>
      <c r="N21" s="377">
        <v>1885011</v>
      </c>
      <c r="O21" s="377">
        <v>1968.0185103714998</v>
      </c>
      <c r="P21" s="697">
        <v>1888.2863496999998</v>
      </c>
    </row>
    <row r="22" spans="1:17" ht="23.25" thickBot="1">
      <c r="A22" s="638"/>
      <c r="B22" s="638"/>
      <c r="C22" s="638"/>
      <c r="D22" s="638"/>
      <c r="E22" s="638"/>
      <c r="F22" s="638"/>
      <c r="G22" s="638"/>
      <c r="H22" s="641"/>
      <c r="I22" s="641"/>
      <c r="J22" s="642"/>
      <c r="K22" s="642"/>
      <c r="L22" s="643"/>
      <c r="M22" s="640"/>
      <c r="N22" s="638"/>
      <c r="O22" s="640"/>
      <c r="P22" s="640"/>
    </row>
    <row r="23" spans="1:17" ht="24" thickBot="1">
      <c r="A23" s="54"/>
      <c r="B23" s="376" t="s">
        <v>250</v>
      </c>
      <c r="C23" s="377">
        <v>171270</v>
      </c>
      <c r="D23" s="377">
        <v>79650</v>
      </c>
      <c r="E23" s="377">
        <v>59154</v>
      </c>
      <c r="F23" s="377">
        <v>5187</v>
      </c>
      <c r="G23" s="377">
        <v>10903</v>
      </c>
      <c r="H23" s="377">
        <v>16376</v>
      </c>
      <c r="I23" s="377">
        <v>0</v>
      </c>
      <c r="J23" s="378">
        <v>4970.2967730773416</v>
      </c>
      <c r="K23" s="377">
        <v>33098</v>
      </c>
      <c r="L23" s="377">
        <v>15660</v>
      </c>
      <c r="M23" s="378">
        <v>4540.6183731873416</v>
      </c>
      <c r="N23" s="377">
        <v>200530</v>
      </c>
      <c r="O23" s="378">
        <v>228.73377998999999</v>
      </c>
      <c r="P23" s="378">
        <v>200.94461990000002</v>
      </c>
    </row>
    <row r="24" spans="1:17" ht="24" thickBot="1">
      <c r="A24" s="54"/>
      <c r="B24" s="54"/>
      <c r="C24" s="644"/>
      <c r="D24" s="644"/>
      <c r="E24" s="645"/>
      <c r="F24" s="645"/>
      <c r="G24" s="645"/>
      <c r="H24" s="645"/>
      <c r="I24" s="645"/>
      <c r="J24" s="646"/>
      <c r="K24" s="647"/>
      <c r="L24" s="57"/>
      <c r="M24" s="648"/>
      <c r="N24" s="54"/>
      <c r="O24" s="648"/>
      <c r="P24" s="648"/>
    </row>
    <row r="25" spans="1:17" ht="24" thickBot="1">
      <c r="A25" s="54"/>
      <c r="B25" s="376" t="s">
        <v>251</v>
      </c>
      <c r="C25" s="377">
        <v>197450</v>
      </c>
      <c r="D25" s="377">
        <v>90466</v>
      </c>
      <c r="E25" s="377">
        <v>62928</v>
      </c>
      <c r="F25" s="377">
        <v>6234</v>
      </c>
      <c r="G25" s="377">
        <v>11648</v>
      </c>
      <c r="H25" s="377">
        <v>26174</v>
      </c>
      <c r="I25" s="377">
        <v>0</v>
      </c>
      <c r="J25" s="377">
        <v>7323.3191730003946</v>
      </c>
      <c r="K25" s="377">
        <v>40399</v>
      </c>
      <c r="L25" s="377">
        <v>52260</v>
      </c>
      <c r="M25" s="377">
        <v>6778.8745404903939</v>
      </c>
      <c r="N25" s="710">
        <v>222997</v>
      </c>
      <c r="O25" s="698">
        <v>316.83288420999997</v>
      </c>
      <c r="P25" s="377">
        <v>227.61174829999999</v>
      </c>
      <c r="Q25" s="63"/>
    </row>
    <row r="26" spans="1:17" s="210" customFormat="1">
      <c r="B26" s="210" t="s">
        <v>7</v>
      </c>
    </row>
  </sheetData>
  <mergeCells count="13">
    <mergeCell ref="A2:P2"/>
    <mergeCell ref="A3:P3"/>
    <mergeCell ref="M5:O5"/>
    <mergeCell ref="M7:M8"/>
    <mergeCell ref="N7:O8"/>
    <mergeCell ref="P7:P8"/>
    <mergeCell ref="C7:C8"/>
    <mergeCell ref="D7:E7"/>
    <mergeCell ref="F7:H7"/>
    <mergeCell ref="I7:I8"/>
    <mergeCell ref="J7:J8"/>
    <mergeCell ref="K7:K8"/>
    <mergeCell ref="L7:L8"/>
  </mergeCells>
  <printOptions horizontalCentered="1" verticalCentered="1" gridLinesSet="0"/>
  <pageMargins left="0.24" right="0.15748031496063" top="0.15748031496063" bottom="0.234251969" header="0.15748031496063" footer="0"/>
  <pageSetup paperSize="9" scale="75" orientation="landscape" horizontalDpi="4294967293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5D1BE-F1E5-4975-A636-5B054B97C3DA}">
  <sheetPr codeName="Sheet2">
    <pageSetUpPr fitToPage="1"/>
  </sheetPr>
  <dimension ref="A1:AB57"/>
  <sheetViews>
    <sheetView showGridLines="0" tabSelected="1" zoomScale="60" zoomScaleNormal="60" zoomScaleSheetLayoutView="100" workbookViewId="0">
      <pane xSplit="5" ySplit="1" topLeftCell="F2" activePane="bottomRight" state="frozen"/>
      <selection pane="topRight" activeCell="F1" sqref="F1"/>
      <selection pane="bottomLeft" activeCell="A6" sqref="A6"/>
      <selection pane="bottomRight" activeCell="AD23" sqref="AD23"/>
    </sheetView>
  </sheetViews>
  <sheetFormatPr defaultColWidth="9.28515625" defaultRowHeight="20.100000000000001" customHeight="1"/>
  <cols>
    <col min="1" max="1" width="5.5703125" style="63" customWidth="1"/>
    <col min="2" max="2" width="47.42578125" style="63" customWidth="1"/>
    <col min="3" max="3" width="11.7109375" style="63" hidden="1" customWidth="1"/>
    <col min="4" max="4" width="9.85546875" style="63" hidden="1" customWidth="1"/>
    <col min="5" max="5" width="14.42578125" style="63" customWidth="1"/>
    <col min="6" max="6" width="12.42578125" style="63" customWidth="1"/>
    <col min="7" max="7" width="9.5703125" style="63" customWidth="1"/>
    <col min="8" max="12" width="10" style="63" customWidth="1"/>
    <col min="13" max="13" width="9.5703125" style="63" customWidth="1"/>
    <col min="14" max="14" width="11.85546875" style="612" customWidth="1"/>
    <col min="15" max="15" width="5.42578125" style="63" hidden="1" customWidth="1"/>
    <col min="16" max="16" width="7.42578125" style="63" customWidth="1"/>
    <col min="17" max="17" width="7.140625" style="63" customWidth="1"/>
    <col min="18" max="18" width="8.5703125" style="63" customWidth="1"/>
    <col min="19" max="19" width="8.5703125" style="612" customWidth="1"/>
    <col min="20" max="20" width="9" style="63" customWidth="1"/>
    <col min="21" max="21" width="10.28515625" style="63" customWidth="1"/>
    <col min="22" max="23" width="10.140625" style="63" customWidth="1"/>
    <col min="24" max="24" width="9" style="63" customWidth="1"/>
    <col min="25" max="25" width="7.85546875" style="63" customWidth="1"/>
    <col min="26" max="26" width="8.85546875" style="63" customWidth="1"/>
    <col min="27" max="27" width="10.5703125" style="63" bestFit="1" customWidth="1"/>
    <col min="28" max="28" width="11.7109375" style="63" bestFit="1" customWidth="1"/>
    <col min="29" max="256" width="9.28515625" style="63"/>
    <col min="257" max="257" width="5.5703125" style="63" customWidth="1"/>
    <col min="258" max="258" width="47.42578125" style="63" customWidth="1"/>
    <col min="259" max="260" width="0" style="63" hidden="1" customWidth="1"/>
    <col min="261" max="261" width="14.42578125" style="63" customWidth="1"/>
    <col min="262" max="262" width="12.42578125" style="63" customWidth="1"/>
    <col min="263" max="263" width="9.5703125" style="63" customWidth="1"/>
    <col min="264" max="268" width="10" style="63" customWidth="1"/>
    <col min="269" max="269" width="9.5703125" style="63" customWidth="1"/>
    <col min="270" max="270" width="11.85546875" style="63" customWidth="1"/>
    <col min="271" max="271" width="0" style="63" hidden="1" customWidth="1"/>
    <col min="272" max="272" width="7.42578125" style="63" customWidth="1"/>
    <col min="273" max="273" width="7.140625" style="63" customWidth="1"/>
    <col min="274" max="275" width="8.5703125" style="63" customWidth="1"/>
    <col min="276" max="276" width="9" style="63" customWidth="1"/>
    <col min="277" max="277" width="10.28515625" style="63" customWidth="1"/>
    <col min="278" max="279" width="10.140625" style="63" customWidth="1"/>
    <col min="280" max="280" width="9" style="63" customWidth="1"/>
    <col min="281" max="281" width="7.85546875" style="63" customWidth="1"/>
    <col min="282" max="282" width="8.85546875" style="63" customWidth="1"/>
    <col min="283" max="283" width="10.5703125" style="63" bestFit="1" customWidth="1"/>
    <col min="284" max="284" width="11.7109375" style="63" bestFit="1" customWidth="1"/>
    <col min="285" max="512" width="9.28515625" style="63"/>
    <col min="513" max="513" width="5.5703125" style="63" customWidth="1"/>
    <col min="514" max="514" width="47.42578125" style="63" customWidth="1"/>
    <col min="515" max="516" width="0" style="63" hidden="1" customWidth="1"/>
    <col min="517" max="517" width="14.42578125" style="63" customWidth="1"/>
    <col min="518" max="518" width="12.42578125" style="63" customWidth="1"/>
    <col min="519" max="519" width="9.5703125" style="63" customWidth="1"/>
    <col min="520" max="524" width="10" style="63" customWidth="1"/>
    <col min="525" max="525" width="9.5703125" style="63" customWidth="1"/>
    <col min="526" max="526" width="11.85546875" style="63" customWidth="1"/>
    <col min="527" max="527" width="0" style="63" hidden="1" customWidth="1"/>
    <col min="528" max="528" width="7.42578125" style="63" customWidth="1"/>
    <col min="529" max="529" width="7.140625" style="63" customWidth="1"/>
    <col min="530" max="531" width="8.5703125" style="63" customWidth="1"/>
    <col min="532" max="532" width="9" style="63" customWidth="1"/>
    <col min="533" max="533" width="10.28515625" style="63" customWidth="1"/>
    <col min="534" max="535" width="10.140625" style="63" customWidth="1"/>
    <col min="536" max="536" width="9" style="63" customWidth="1"/>
    <col min="537" max="537" width="7.85546875" style="63" customWidth="1"/>
    <col min="538" max="538" width="8.85546875" style="63" customWidth="1"/>
    <col min="539" max="539" width="10.5703125" style="63" bestFit="1" customWidth="1"/>
    <col min="540" max="540" width="11.7109375" style="63" bestFit="1" customWidth="1"/>
    <col min="541" max="768" width="9.28515625" style="63"/>
    <col min="769" max="769" width="5.5703125" style="63" customWidth="1"/>
    <col min="770" max="770" width="47.42578125" style="63" customWidth="1"/>
    <col min="771" max="772" width="0" style="63" hidden="1" customWidth="1"/>
    <col min="773" max="773" width="14.42578125" style="63" customWidth="1"/>
    <col min="774" max="774" width="12.42578125" style="63" customWidth="1"/>
    <col min="775" max="775" width="9.5703125" style="63" customWidth="1"/>
    <col min="776" max="780" width="10" style="63" customWidth="1"/>
    <col min="781" max="781" width="9.5703125" style="63" customWidth="1"/>
    <col min="782" max="782" width="11.85546875" style="63" customWidth="1"/>
    <col min="783" max="783" width="0" style="63" hidden="1" customWidth="1"/>
    <col min="784" max="784" width="7.42578125" style="63" customWidth="1"/>
    <col min="785" max="785" width="7.140625" style="63" customWidth="1"/>
    <col min="786" max="787" width="8.5703125" style="63" customWidth="1"/>
    <col min="788" max="788" width="9" style="63" customWidth="1"/>
    <col min="789" max="789" width="10.28515625" style="63" customWidth="1"/>
    <col min="790" max="791" width="10.140625" style="63" customWidth="1"/>
    <col min="792" max="792" width="9" style="63" customWidth="1"/>
    <col min="793" max="793" width="7.85546875" style="63" customWidth="1"/>
    <col min="794" max="794" width="8.85546875" style="63" customWidth="1"/>
    <col min="795" max="795" width="10.5703125" style="63" bestFit="1" customWidth="1"/>
    <col min="796" max="796" width="11.7109375" style="63" bestFit="1" customWidth="1"/>
    <col min="797" max="1024" width="9.28515625" style="63"/>
    <col min="1025" max="1025" width="5.5703125" style="63" customWidth="1"/>
    <col min="1026" max="1026" width="47.42578125" style="63" customWidth="1"/>
    <col min="1027" max="1028" width="0" style="63" hidden="1" customWidth="1"/>
    <col min="1029" max="1029" width="14.42578125" style="63" customWidth="1"/>
    <col min="1030" max="1030" width="12.42578125" style="63" customWidth="1"/>
    <col min="1031" max="1031" width="9.5703125" style="63" customWidth="1"/>
    <col min="1032" max="1036" width="10" style="63" customWidth="1"/>
    <col min="1037" max="1037" width="9.5703125" style="63" customWidth="1"/>
    <col min="1038" max="1038" width="11.85546875" style="63" customWidth="1"/>
    <col min="1039" max="1039" width="0" style="63" hidden="1" customWidth="1"/>
    <col min="1040" max="1040" width="7.42578125" style="63" customWidth="1"/>
    <col min="1041" max="1041" width="7.140625" style="63" customWidth="1"/>
    <col min="1042" max="1043" width="8.5703125" style="63" customWidth="1"/>
    <col min="1044" max="1044" width="9" style="63" customWidth="1"/>
    <col min="1045" max="1045" width="10.28515625" style="63" customWidth="1"/>
    <col min="1046" max="1047" width="10.140625" style="63" customWidth="1"/>
    <col min="1048" max="1048" width="9" style="63" customWidth="1"/>
    <col min="1049" max="1049" width="7.85546875" style="63" customWidth="1"/>
    <col min="1050" max="1050" width="8.85546875" style="63" customWidth="1"/>
    <col min="1051" max="1051" width="10.5703125" style="63" bestFit="1" customWidth="1"/>
    <col min="1052" max="1052" width="11.7109375" style="63" bestFit="1" customWidth="1"/>
    <col min="1053" max="1280" width="9.28515625" style="63"/>
    <col min="1281" max="1281" width="5.5703125" style="63" customWidth="1"/>
    <col min="1282" max="1282" width="47.42578125" style="63" customWidth="1"/>
    <col min="1283" max="1284" width="0" style="63" hidden="1" customWidth="1"/>
    <col min="1285" max="1285" width="14.42578125" style="63" customWidth="1"/>
    <col min="1286" max="1286" width="12.42578125" style="63" customWidth="1"/>
    <col min="1287" max="1287" width="9.5703125" style="63" customWidth="1"/>
    <col min="1288" max="1292" width="10" style="63" customWidth="1"/>
    <col min="1293" max="1293" width="9.5703125" style="63" customWidth="1"/>
    <col min="1294" max="1294" width="11.85546875" style="63" customWidth="1"/>
    <col min="1295" max="1295" width="0" style="63" hidden="1" customWidth="1"/>
    <col min="1296" max="1296" width="7.42578125" style="63" customWidth="1"/>
    <col min="1297" max="1297" width="7.140625" style="63" customWidth="1"/>
    <col min="1298" max="1299" width="8.5703125" style="63" customWidth="1"/>
    <col min="1300" max="1300" width="9" style="63" customWidth="1"/>
    <col min="1301" max="1301" width="10.28515625" style="63" customWidth="1"/>
    <col min="1302" max="1303" width="10.140625" style="63" customWidth="1"/>
    <col min="1304" max="1304" width="9" style="63" customWidth="1"/>
    <col min="1305" max="1305" width="7.85546875" style="63" customWidth="1"/>
    <col min="1306" max="1306" width="8.85546875" style="63" customWidth="1"/>
    <col min="1307" max="1307" width="10.5703125" style="63" bestFit="1" customWidth="1"/>
    <col min="1308" max="1308" width="11.7109375" style="63" bestFit="1" customWidth="1"/>
    <col min="1309" max="1536" width="9.28515625" style="63"/>
    <col min="1537" max="1537" width="5.5703125" style="63" customWidth="1"/>
    <col min="1538" max="1538" width="47.42578125" style="63" customWidth="1"/>
    <col min="1539" max="1540" width="0" style="63" hidden="1" customWidth="1"/>
    <col min="1541" max="1541" width="14.42578125" style="63" customWidth="1"/>
    <col min="1542" max="1542" width="12.42578125" style="63" customWidth="1"/>
    <col min="1543" max="1543" width="9.5703125" style="63" customWidth="1"/>
    <col min="1544" max="1548" width="10" style="63" customWidth="1"/>
    <col min="1549" max="1549" width="9.5703125" style="63" customWidth="1"/>
    <col min="1550" max="1550" width="11.85546875" style="63" customWidth="1"/>
    <col min="1551" max="1551" width="0" style="63" hidden="1" customWidth="1"/>
    <col min="1552" max="1552" width="7.42578125" style="63" customWidth="1"/>
    <col min="1553" max="1553" width="7.140625" style="63" customWidth="1"/>
    <col min="1554" max="1555" width="8.5703125" style="63" customWidth="1"/>
    <col min="1556" max="1556" width="9" style="63" customWidth="1"/>
    <col min="1557" max="1557" width="10.28515625" style="63" customWidth="1"/>
    <col min="1558" max="1559" width="10.140625" style="63" customWidth="1"/>
    <col min="1560" max="1560" width="9" style="63" customWidth="1"/>
    <col min="1561" max="1561" width="7.85546875" style="63" customWidth="1"/>
    <col min="1562" max="1562" width="8.85546875" style="63" customWidth="1"/>
    <col min="1563" max="1563" width="10.5703125" style="63" bestFit="1" customWidth="1"/>
    <col min="1564" max="1564" width="11.7109375" style="63" bestFit="1" customWidth="1"/>
    <col min="1565" max="1792" width="9.28515625" style="63"/>
    <col min="1793" max="1793" width="5.5703125" style="63" customWidth="1"/>
    <col min="1794" max="1794" width="47.42578125" style="63" customWidth="1"/>
    <col min="1795" max="1796" width="0" style="63" hidden="1" customWidth="1"/>
    <col min="1797" max="1797" width="14.42578125" style="63" customWidth="1"/>
    <col min="1798" max="1798" width="12.42578125" style="63" customWidth="1"/>
    <col min="1799" max="1799" width="9.5703125" style="63" customWidth="1"/>
    <col min="1800" max="1804" width="10" style="63" customWidth="1"/>
    <col min="1805" max="1805" width="9.5703125" style="63" customWidth="1"/>
    <col min="1806" max="1806" width="11.85546875" style="63" customWidth="1"/>
    <col min="1807" max="1807" width="0" style="63" hidden="1" customWidth="1"/>
    <col min="1808" max="1808" width="7.42578125" style="63" customWidth="1"/>
    <col min="1809" max="1809" width="7.140625" style="63" customWidth="1"/>
    <col min="1810" max="1811" width="8.5703125" style="63" customWidth="1"/>
    <col min="1812" max="1812" width="9" style="63" customWidth="1"/>
    <col min="1813" max="1813" width="10.28515625" style="63" customWidth="1"/>
    <col min="1814" max="1815" width="10.140625" style="63" customWidth="1"/>
    <col min="1816" max="1816" width="9" style="63" customWidth="1"/>
    <col min="1817" max="1817" width="7.85546875" style="63" customWidth="1"/>
    <col min="1818" max="1818" width="8.85546875" style="63" customWidth="1"/>
    <col min="1819" max="1819" width="10.5703125" style="63" bestFit="1" customWidth="1"/>
    <col min="1820" max="1820" width="11.7109375" style="63" bestFit="1" customWidth="1"/>
    <col min="1821" max="2048" width="9.28515625" style="63"/>
    <col min="2049" max="2049" width="5.5703125" style="63" customWidth="1"/>
    <col min="2050" max="2050" width="47.42578125" style="63" customWidth="1"/>
    <col min="2051" max="2052" width="0" style="63" hidden="1" customWidth="1"/>
    <col min="2053" max="2053" width="14.42578125" style="63" customWidth="1"/>
    <col min="2054" max="2054" width="12.42578125" style="63" customWidth="1"/>
    <col min="2055" max="2055" width="9.5703125" style="63" customWidth="1"/>
    <col min="2056" max="2060" width="10" style="63" customWidth="1"/>
    <col min="2061" max="2061" width="9.5703125" style="63" customWidth="1"/>
    <col min="2062" max="2062" width="11.85546875" style="63" customWidth="1"/>
    <col min="2063" max="2063" width="0" style="63" hidden="1" customWidth="1"/>
    <col min="2064" max="2064" width="7.42578125" style="63" customWidth="1"/>
    <col min="2065" max="2065" width="7.140625" style="63" customWidth="1"/>
    <col min="2066" max="2067" width="8.5703125" style="63" customWidth="1"/>
    <col min="2068" max="2068" width="9" style="63" customWidth="1"/>
    <col min="2069" max="2069" width="10.28515625" style="63" customWidth="1"/>
    <col min="2070" max="2071" width="10.140625" style="63" customWidth="1"/>
    <col min="2072" max="2072" width="9" style="63" customWidth="1"/>
    <col min="2073" max="2073" width="7.85546875" style="63" customWidth="1"/>
    <col min="2074" max="2074" width="8.85546875" style="63" customWidth="1"/>
    <col min="2075" max="2075" width="10.5703125" style="63" bestFit="1" customWidth="1"/>
    <col min="2076" max="2076" width="11.7109375" style="63" bestFit="1" customWidth="1"/>
    <col min="2077" max="2304" width="9.28515625" style="63"/>
    <col min="2305" max="2305" width="5.5703125" style="63" customWidth="1"/>
    <col min="2306" max="2306" width="47.42578125" style="63" customWidth="1"/>
    <col min="2307" max="2308" width="0" style="63" hidden="1" customWidth="1"/>
    <col min="2309" max="2309" width="14.42578125" style="63" customWidth="1"/>
    <col min="2310" max="2310" width="12.42578125" style="63" customWidth="1"/>
    <col min="2311" max="2311" width="9.5703125" style="63" customWidth="1"/>
    <col min="2312" max="2316" width="10" style="63" customWidth="1"/>
    <col min="2317" max="2317" width="9.5703125" style="63" customWidth="1"/>
    <col min="2318" max="2318" width="11.85546875" style="63" customWidth="1"/>
    <col min="2319" max="2319" width="0" style="63" hidden="1" customWidth="1"/>
    <col min="2320" max="2320" width="7.42578125" style="63" customWidth="1"/>
    <col min="2321" max="2321" width="7.140625" style="63" customWidth="1"/>
    <col min="2322" max="2323" width="8.5703125" style="63" customWidth="1"/>
    <col min="2324" max="2324" width="9" style="63" customWidth="1"/>
    <col min="2325" max="2325" width="10.28515625" style="63" customWidth="1"/>
    <col min="2326" max="2327" width="10.140625" style="63" customWidth="1"/>
    <col min="2328" max="2328" width="9" style="63" customWidth="1"/>
    <col min="2329" max="2329" width="7.85546875" style="63" customWidth="1"/>
    <col min="2330" max="2330" width="8.85546875" style="63" customWidth="1"/>
    <col min="2331" max="2331" width="10.5703125" style="63" bestFit="1" customWidth="1"/>
    <col min="2332" max="2332" width="11.7109375" style="63" bestFit="1" customWidth="1"/>
    <col min="2333" max="2560" width="9.28515625" style="63"/>
    <col min="2561" max="2561" width="5.5703125" style="63" customWidth="1"/>
    <col min="2562" max="2562" width="47.42578125" style="63" customWidth="1"/>
    <col min="2563" max="2564" width="0" style="63" hidden="1" customWidth="1"/>
    <col min="2565" max="2565" width="14.42578125" style="63" customWidth="1"/>
    <col min="2566" max="2566" width="12.42578125" style="63" customWidth="1"/>
    <col min="2567" max="2567" width="9.5703125" style="63" customWidth="1"/>
    <col min="2568" max="2572" width="10" style="63" customWidth="1"/>
    <col min="2573" max="2573" width="9.5703125" style="63" customWidth="1"/>
    <col min="2574" max="2574" width="11.85546875" style="63" customWidth="1"/>
    <col min="2575" max="2575" width="0" style="63" hidden="1" customWidth="1"/>
    <col min="2576" max="2576" width="7.42578125" style="63" customWidth="1"/>
    <col min="2577" max="2577" width="7.140625" style="63" customWidth="1"/>
    <col min="2578" max="2579" width="8.5703125" style="63" customWidth="1"/>
    <col min="2580" max="2580" width="9" style="63" customWidth="1"/>
    <col min="2581" max="2581" width="10.28515625" style="63" customWidth="1"/>
    <col min="2582" max="2583" width="10.140625" style="63" customWidth="1"/>
    <col min="2584" max="2584" width="9" style="63" customWidth="1"/>
    <col min="2585" max="2585" width="7.85546875" style="63" customWidth="1"/>
    <col min="2586" max="2586" width="8.85546875" style="63" customWidth="1"/>
    <col min="2587" max="2587" width="10.5703125" style="63" bestFit="1" customWidth="1"/>
    <col min="2588" max="2588" width="11.7109375" style="63" bestFit="1" customWidth="1"/>
    <col min="2589" max="2816" width="9.28515625" style="63"/>
    <col min="2817" max="2817" width="5.5703125" style="63" customWidth="1"/>
    <col min="2818" max="2818" width="47.42578125" style="63" customWidth="1"/>
    <col min="2819" max="2820" width="0" style="63" hidden="1" customWidth="1"/>
    <col min="2821" max="2821" width="14.42578125" style="63" customWidth="1"/>
    <col min="2822" max="2822" width="12.42578125" style="63" customWidth="1"/>
    <col min="2823" max="2823" width="9.5703125" style="63" customWidth="1"/>
    <col min="2824" max="2828" width="10" style="63" customWidth="1"/>
    <col min="2829" max="2829" width="9.5703125" style="63" customWidth="1"/>
    <col min="2830" max="2830" width="11.85546875" style="63" customWidth="1"/>
    <col min="2831" max="2831" width="0" style="63" hidden="1" customWidth="1"/>
    <col min="2832" max="2832" width="7.42578125" style="63" customWidth="1"/>
    <col min="2833" max="2833" width="7.140625" style="63" customWidth="1"/>
    <col min="2834" max="2835" width="8.5703125" style="63" customWidth="1"/>
    <col min="2836" max="2836" width="9" style="63" customWidth="1"/>
    <col min="2837" max="2837" width="10.28515625" style="63" customWidth="1"/>
    <col min="2838" max="2839" width="10.140625" style="63" customWidth="1"/>
    <col min="2840" max="2840" width="9" style="63" customWidth="1"/>
    <col min="2841" max="2841" width="7.85546875" style="63" customWidth="1"/>
    <col min="2842" max="2842" width="8.85546875" style="63" customWidth="1"/>
    <col min="2843" max="2843" width="10.5703125" style="63" bestFit="1" customWidth="1"/>
    <col min="2844" max="2844" width="11.7109375" style="63" bestFit="1" customWidth="1"/>
    <col min="2845" max="3072" width="9.28515625" style="63"/>
    <col min="3073" max="3073" width="5.5703125" style="63" customWidth="1"/>
    <col min="3074" max="3074" width="47.42578125" style="63" customWidth="1"/>
    <col min="3075" max="3076" width="0" style="63" hidden="1" customWidth="1"/>
    <col min="3077" max="3077" width="14.42578125" style="63" customWidth="1"/>
    <col min="3078" max="3078" width="12.42578125" style="63" customWidth="1"/>
    <col min="3079" max="3079" width="9.5703125" style="63" customWidth="1"/>
    <col min="3080" max="3084" width="10" style="63" customWidth="1"/>
    <col min="3085" max="3085" width="9.5703125" style="63" customWidth="1"/>
    <col min="3086" max="3086" width="11.85546875" style="63" customWidth="1"/>
    <col min="3087" max="3087" width="0" style="63" hidden="1" customWidth="1"/>
    <col min="3088" max="3088" width="7.42578125" style="63" customWidth="1"/>
    <col min="3089" max="3089" width="7.140625" style="63" customWidth="1"/>
    <col min="3090" max="3091" width="8.5703125" style="63" customWidth="1"/>
    <col min="3092" max="3092" width="9" style="63" customWidth="1"/>
    <col min="3093" max="3093" width="10.28515625" style="63" customWidth="1"/>
    <col min="3094" max="3095" width="10.140625" style="63" customWidth="1"/>
    <col min="3096" max="3096" width="9" style="63" customWidth="1"/>
    <col min="3097" max="3097" width="7.85546875" style="63" customWidth="1"/>
    <col min="3098" max="3098" width="8.85546875" style="63" customWidth="1"/>
    <col min="3099" max="3099" width="10.5703125" style="63" bestFit="1" customWidth="1"/>
    <col min="3100" max="3100" width="11.7109375" style="63" bestFit="1" customWidth="1"/>
    <col min="3101" max="3328" width="9.28515625" style="63"/>
    <col min="3329" max="3329" width="5.5703125" style="63" customWidth="1"/>
    <col min="3330" max="3330" width="47.42578125" style="63" customWidth="1"/>
    <col min="3331" max="3332" width="0" style="63" hidden="1" customWidth="1"/>
    <col min="3333" max="3333" width="14.42578125" style="63" customWidth="1"/>
    <col min="3334" max="3334" width="12.42578125" style="63" customWidth="1"/>
    <col min="3335" max="3335" width="9.5703125" style="63" customWidth="1"/>
    <col min="3336" max="3340" width="10" style="63" customWidth="1"/>
    <col min="3341" max="3341" width="9.5703125" style="63" customWidth="1"/>
    <col min="3342" max="3342" width="11.85546875" style="63" customWidth="1"/>
    <col min="3343" max="3343" width="0" style="63" hidden="1" customWidth="1"/>
    <col min="3344" max="3344" width="7.42578125" style="63" customWidth="1"/>
    <col min="3345" max="3345" width="7.140625" style="63" customWidth="1"/>
    <col min="3346" max="3347" width="8.5703125" style="63" customWidth="1"/>
    <col min="3348" max="3348" width="9" style="63" customWidth="1"/>
    <col min="3349" max="3349" width="10.28515625" style="63" customWidth="1"/>
    <col min="3350" max="3351" width="10.140625" style="63" customWidth="1"/>
    <col min="3352" max="3352" width="9" style="63" customWidth="1"/>
    <col min="3353" max="3353" width="7.85546875" style="63" customWidth="1"/>
    <col min="3354" max="3354" width="8.85546875" style="63" customWidth="1"/>
    <col min="3355" max="3355" width="10.5703125" style="63" bestFit="1" customWidth="1"/>
    <col min="3356" max="3356" width="11.7109375" style="63" bestFit="1" customWidth="1"/>
    <col min="3357" max="3584" width="9.28515625" style="63"/>
    <col min="3585" max="3585" width="5.5703125" style="63" customWidth="1"/>
    <col min="3586" max="3586" width="47.42578125" style="63" customWidth="1"/>
    <col min="3587" max="3588" width="0" style="63" hidden="1" customWidth="1"/>
    <col min="3589" max="3589" width="14.42578125" style="63" customWidth="1"/>
    <col min="3590" max="3590" width="12.42578125" style="63" customWidth="1"/>
    <col min="3591" max="3591" width="9.5703125" style="63" customWidth="1"/>
    <col min="3592" max="3596" width="10" style="63" customWidth="1"/>
    <col min="3597" max="3597" width="9.5703125" style="63" customWidth="1"/>
    <col min="3598" max="3598" width="11.85546875" style="63" customWidth="1"/>
    <col min="3599" max="3599" width="0" style="63" hidden="1" customWidth="1"/>
    <col min="3600" max="3600" width="7.42578125" style="63" customWidth="1"/>
    <col min="3601" max="3601" width="7.140625" style="63" customWidth="1"/>
    <col min="3602" max="3603" width="8.5703125" style="63" customWidth="1"/>
    <col min="3604" max="3604" width="9" style="63" customWidth="1"/>
    <col min="3605" max="3605" width="10.28515625" style="63" customWidth="1"/>
    <col min="3606" max="3607" width="10.140625" style="63" customWidth="1"/>
    <col min="3608" max="3608" width="9" style="63" customWidth="1"/>
    <col min="3609" max="3609" width="7.85546875" style="63" customWidth="1"/>
    <col min="3610" max="3610" width="8.85546875" style="63" customWidth="1"/>
    <col min="3611" max="3611" width="10.5703125" style="63" bestFit="1" customWidth="1"/>
    <col min="3612" max="3612" width="11.7109375" style="63" bestFit="1" customWidth="1"/>
    <col min="3613" max="3840" width="9.28515625" style="63"/>
    <col min="3841" max="3841" width="5.5703125" style="63" customWidth="1"/>
    <col min="3842" max="3842" width="47.42578125" style="63" customWidth="1"/>
    <col min="3843" max="3844" width="0" style="63" hidden="1" customWidth="1"/>
    <col min="3845" max="3845" width="14.42578125" style="63" customWidth="1"/>
    <col min="3846" max="3846" width="12.42578125" style="63" customWidth="1"/>
    <col min="3847" max="3847" width="9.5703125" style="63" customWidth="1"/>
    <col min="3848" max="3852" width="10" style="63" customWidth="1"/>
    <col min="3853" max="3853" width="9.5703125" style="63" customWidth="1"/>
    <col min="3854" max="3854" width="11.85546875" style="63" customWidth="1"/>
    <col min="3855" max="3855" width="0" style="63" hidden="1" customWidth="1"/>
    <col min="3856" max="3856" width="7.42578125" style="63" customWidth="1"/>
    <col min="3857" max="3857" width="7.140625" style="63" customWidth="1"/>
    <col min="3858" max="3859" width="8.5703125" style="63" customWidth="1"/>
    <col min="3860" max="3860" width="9" style="63" customWidth="1"/>
    <col min="3861" max="3861" width="10.28515625" style="63" customWidth="1"/>
    <col min="3862" max="3863" width="10.140625" style="63" customWidth="1"/>
    <col min="3864" max="3864" width="9" style="63" customWidth="1"/>
    <col min="3865" max="3865" width="7.85546875" style="63" customWidth="1"/>
    <col min="3866" max="3866" width="8.85546875" style="63" customWidth="1"/>
    <col min="3867" max="3867" width="10.5703125" style="63" bestFit="1" customWidth="1"/>
    <col min="3868" max="3868" width="11.7109375" style="63" bestFit="1" customWidth="1"/>
    <col min="3869" max="4096" width="9.28515625" style="63"/>
    <col min="4097" max="4097" width="5.5703125" style="63" customWidth="1"/>
    <col min="4098" max="4098" width="47.42578125" style="63" customWidth="1"/>
    <col min="4099" max="4100" width="0" style="63" hidden="1" customWidth="1"/>
    <col min="4101" max="4101" width="14.42578125" style="63" customWidth="1"/>
    <col min="4102" max="4102" width="12.42578125" style="63" customWidth="1"/>
    <col min="4103" max="4103" width="9.5703125" style="63" customWidth="1"/>
    <col min="4104" max="4108" width="10" style="63" customWidth="1"/>
    <col min="4109" max="4109" width="9.5703125" style="63" customWidth="1"/>
    <col min="4110" max="4110" width="11.85546875" style="63" customWidth="1"/>
    <col min="4111" max="4111" width="0" style="63" hidden="1" customWidth="1"/>
    <col min="4112" max="4112" width="7.42578125" style="63" customWidth="1"/>
    <col min="4113" max="4113" width="7.140625" style="63" customWidth="1"/>
    <col min="4114" max="4115" width="8.5703125" style="63" customWidth="1"/>
    <col min="4116" max="4116" width="9" style="63" customWidth="1"/>
    <col min="4117" max="4117" width="10.28515625" style="63" customWidth="1"/>
    <col min="4118" max="4119" width="10.140625" style="63" customWidth="1"/>
    <col min="4120" max="4120" width="9" style="63" customWidth="1"/>
    <col min="4121" max="4121" width="7.85546875" style="63" customWidth="1"/>
    <col min="4122" max="4122" width="8.85546875" style="63" customWidth="1"/>
    <col min="4123" max="4123" width="10.5703125" style="63" bestFit="1" customWidth="1"/>
    <col min="4124" max="4124" width="11.7109375" style="63" bestFit="1" customWidth="1"/>
    <col min="4125" max="4352" width="9.28515625" style="63"/>
    <col min="4353" max="4353" width="5.5703125" style="63" customWidth="1"/>
    <col min="4354" max="4354" width="47.42578125" style="63" customWidth="1"/>
    <col min="4355" max="4356" width="0" style="63" hidden="1" customWidth="1"/>
    <col min="4357" max="4357" width="14.42578125" style="63" customWidth="1"/>
    <col min="4358" max="4358" width="12.42578125" style="63" customWidth="1"/>
    <col min="4359" max="4359" width="9.5703125" style="63" customWidth="1"/>
    <col min="4360" max="4364" width="10" style="63" customWidth="1"/>
    <col min="4365" max="4365" width="9.5703125" style="63" customWidth="1"/>
    <col min="4366" max="4366" width="11.85546875" style="63" customWidth="1"/>
    <col min="4367" max="4367" width="0" style="63" hidden="1" customWidth="1"/>
    <col min="4368" max="4368" width="7.42578125" style="63" customWidth="1"/>
    <col min="4369" max="4369" width="7.140625" style="63" customWidth="1"/>
    <col min="4370" max="4371" width="8.5703125" style="63" customWidth="1"/>
    <col min="4372" max="4372" width="9" style="63" customWidth="1"/>
    <col min="4373" max="4373" width="10.28515625" style="63" customWidth="1"/>
    <col min="4374" max="4375" width="10.140625" style="63" customWidth="1"/>
    <col min="4376" max="4376" width="9" style="63" customWidth="1"/>
    <col min="4377" max="4377" width="7.85546875" style="63" customWidth="1"/>
    <col min="4378" max="4378" width="8.85546875" style="63" customWidth="1"/>
    <col min="4379" max="4379" width="10.5703125" style="63" bestFit="1" customWidth="1"/>
    <col min="4380" max="4380" width="11.7109375" style="63" bestFit="1" customWidth="1"/>
    <col min="4381" max="4608" width="9.28515625" style="63"/>
    <col min="4609" max="4609" width="5.5703125" style="63" customWidth="1"/>
    <col min="4610" max="4610" width="47.42578125" style="63" customWidth="1"/>
    <col min="4611" max="4612" width="0" style="63" hidden="1" customWidth="1"/>
    <col min="4613" max="4613" width="14.42578125" style="63" customWidth="1"/>
    <col min="4614" max="4614" width="12.42578125" style="63" customWidth="1"/>
    <col min="4615" max="4615" width="9.5703125" style="63" customWidth="1"/>
    <col min="4616" max="4620" width="10" style="63" customWidth="1"/>
    <col min="4621" max="4621" width="9.5703125" style="63" customWidth="1"/>
    <col min="4622" max="4622" width="11.85546875" style="63" customWidth="1"/>
    <col min="4623" max="4623" width="0" style="63" hidden="1" customWidth="1"/>
    <col min="4624" max="4624" width="7.42578125" style="63" customWidth="1"/>
    <col min="4625" max="4625" width="7.140625" style="63" customWidth="1"/>
    <col min="4626" max="4627" width="8.5703125" style="63" customWidth="1"/>
    <col min="4628" max="4628" width="9" style="63" customWidth="1"/>
    <col min="4629" max="4629" width="10.28515625" style="63" customWidth="1"/>
    <col min="4630" max="4631" width="10.140625" style="63" customWidth="1"/>
    <col min="4632" max="4632" width="9" style="63" customWidth="1"/>
    <col min="4633" max="4633" width="7.85546875" style="63" customWidth="1"/>
    <col min="4634" max="4634" width="8.85546875" style="63" customWidth="1"/>
    <col min="4635" max="4635" width="10.5703125" style="63" bestFit="1" customWidth="1"/>
    <col min="4636" max="4636" width="11.7109375" style="63" bestFit="1" customWidth="1"/>
    <col min="4637" max="4864" width="9.28515625" style="63"/>
    <col min="4865" max="4865" width="5.5703125" style="63" customWidth="1"/>
    <col min="4866" max="4866" width="47.42578125" style="63" customWidth="1"/>
    <col min="4867" max="4868" width="0" style="63" hidden="1" customWidth="1"/>
    <col min="4869" max="4869" width="14.42578125" style="63" customWidth="1"/>
    <col min="4870" max="4870" width="12.42578125" style="63" customWidth="1"/>
    <col min="4871" max="4871" width="9.5703125" style="63" customWidth="1"/>
    <col min="4872" max="4876" width="10" style="63" customWidth="1"/>
    <col min="4877" max="4877" width="9.5703125" style="63" customWidth="1"/>
    <col min="4878" max="4878" width="11.85546875" style="63" customWidth="1"/>
    <col min="4879" max="4879" width="0" style="63" hidden="1" customWidth="1"/>
    <col min="4880" max="4880" width="7.42578125" style="63" customWidth="1"/>
    <col min="4881" max="4881" width="7.140625" style="63" customWidth="1"/>
    <col min="4882" max="4883" width="8.5703125" style="63" customWidth="1"/>
    <col min="4884" max="4884" width="9" style="63" customWidth="1"/>
    <col min="4885" max="4885" width="10.28515625" style="63" customWidth="1"/>
    <col min="4886" max="4887" width="10.140625" style="63" customWidth="1"/>
    <col min="4888" max="4888" width="9" style="63" customWidth="1"/>
    <col min="4889" max="4889" width="7.85546875" style="63" customWidth="1"/>
    <col min="4890" max="4890" width="8.85546875" style="63" customWidth="1"/>
    <col min="4891" max="4891" width="10.5703125" style="63" bestFit="1" customWidth="1"/>
    <col min="4892" max="4892" width="11.7109375" style="63" bestFit="1" customWidth="1"/>
    <col min="4893" max="5120" width="9.28515625" style="63"/>
    <col min="5121" max="5121" width="5.5703125" style="63" customWidth="1"/>
    <col min="5122" max="5122" width="47.42578125" style="63" customWidth="1"/>
    <col min="5123" max="5124" width="0" style="63" hidden="1" customWidth="1"/>
    <col min="5125" max="5125" width="14.42578125" style="63" customWidth="1"/>
    <col min="5126" max="5126" width="12.42578125" style="63" customWidth="1"/>
    <col min="5127" max="5127" width="9.5703125" style="63" customWidth="1"/>
    <col min="5128" max="5132" width="10" style="63" customWidth="1"/>
    <col min="5133" max="5133" width="9.5703125" style="63" customWidth="1"/>
    <col min="5134" max="5134" width="11.85546875" style="63" customWidth="1"/>
    <col min="5135" max="5135" width="0" style="63" hidden="1" customWidth="1"/>
    <col min="5136" max="5136" width="7.42578125" style="63" customWidth="1"/>
    <col min="5137" max="5137" width="7.140625" style="63" customWidth="1"/>
    <col min="5138" max="5139" width="8.5703125" style="63" customWidth="1"/>
    <col min="5140" max="5140" width="9" style="63" customWidth="1"/>
    <col min="5141" max="5141" width="10.28515625" style="63" customWidth="1"/>
    <col min="5142" max="5143" width="10.140625" style="63" customWidth="1"/>
    <col min="5144" max="5144" width="9" style="63" customWidth="1"/>
    <col min="5145" max="5145" width="7.85546875" style="63" customWidth="1"/>
    <col min="5146" max="5146" width="8.85546875" style="63" customWidth="1"/>
    <col min="5147" max="5147" width="10.5703125" style="63" bestFit="1" customWidth="1"/>
    <col min="5148" max="5148" width="11.7109375" style="63" bestFit="1" customWidth="1"/>
    <col min="5149" max="5376" width="9.28515625" style="63"/>
    <col min="5377" max="5377" width="5.5703125" style="63" customWidth="1"/>
    <col min="5378" max="5378" width="47.42578125" style="63" customWidth="1"/>
    <col min="5379" max="5380" width="0" style="63" hidden="1" customWidth="1"/>
    <col min="5381" max="5381" width="14.42578125" style="63" customWidth="1"/>
    <col min="5382" max="5382" width="12.42578125" style="63" customWidth="1"/>
    <col min="5383" max="5383" width="9.5703125" style="63" customWidth="1"/>
    <col min="5384" max="5388" width="10" style="63" customWidth="1"/>
    <col min="5389" max="5389" width="9.5703125" style="63" customWidth="1"/>
    <col min="5390" max="5390" width="11.85546875" style="63" customWidth="1"/>
    <col min="5391" max="5391" width="0" style="63" hidden="1" customWidth="1"/>
    <col min="5392" max="5392" width="7.42578125" style="63" customWidth="1"/>
    <col min="5393" max="5393" width="7.140625" style="63" customWidth="1"/>
    <col min="5394" max="5395" width="8.5703125" style="63" customWidth="1"/>
    <col min="5396" max="5396" width="9" style="63" customWidth="1"/>
    <col min="5397" max="5397" width="10.28515625" style="63" customWidth="1"/>
    <col min="5398" max="5399" width="10.140625" style="63" customWidth="1"/>
    <col min="5400" max="5400" width="9" style="63" customWidth="1"/>
    <col min="5401" max="5401" width="7.85546875" style="63" customWidth="1"/>
    <col min="5402" max="5402" width="8.85546875" style="63" customWidth="1"/>
    <col min="5403" max="5403" width="10.5703125" style="63" bestFit="1" customWidth="1"/>
    <col min="5404" max="5404" width="11.7109375" style="63" bestFit="1" customWidth="1"/>
    <col min="5405" max="5632" width="9.28515625" style="63"/>
    <col min="5633" max="5633" width="5.5703125" style="63" customWidth="1"/>
    <col min="5634" max="5634" width="47.42578125" style="63" customWidth="1"/>
    <col min="5635" max="5636" width="0" style="63" hidden="1" customWidth="1"/>
    <col min="5637" max="5637" width="14.42578125" style="63" customWidth="1"/>
    <col min="5638" max="5638" width="12.42578125" style="63" customWidth="1"/>
    <col min="5639" max="5639" width="9.5703125" style="63" customWidth="1"/>
    <col min="5640" max="5644" width="10" style="63" customWidth="1"/>
    <col min="5645" max="5645" width="9.5703125" style="63" customWidth="1"/>
    <col min="5646" max="5646" width="11.85546875" style="63" customWidth="1"/>
    <col min="5647" max="5647" width="0" style="63" hidden="1" customWidth="1"/>
    <col min="5648" max="5648" width="7.42578125" style="63" customWidth="1"/>
    <col min="5649" max="5649" width="7.140625" style="63" customWidth="1"/>
    <col min="5650" max="5651" width="8.5703125" style="63" customWidth="1"/>
    <col min="5652" max="5652" width="9" style="63" customWidth="1"/>
    <col min="5653" max="5653" width="10.28515625" style="63" customWidth="1"/>
    <col min="5654" max="5655" width="10.140625" style="63" customWidth="1"/>
    <col min="5656" max="5656" width="9" style="63" customWidth="1"/>
    <col min="5657" max="5657" width="7.85546875" style="63" customWidth="1"/>
    <col min="5658" max="5658" width="8.85546875" style="63" customWidth="1"/>
    <col min="5659" max="5659" width="10.5703125" style="63" bestFit="1" customWidth="1"/>
    <col min="5660" max="5660" width="11.7109375" style="63" bestFit="1" customWidth="1"/>
    <col min="5661" max="5888" width="9.28515625" style="63"/>
    <col min="5889" max="5889" width="5.5703125" style="63" customWidth="1"/>
    <col min="5890" max="5890" width="47.42578125" style="63" customWidth="1"/>
    <col min="5891" max="5892" width="0" style="63" hidden="1" customWidth="1"/>
    <col min="5893" max="5893" width="14.42578125" style="63" customWidth="1"/>
    <col min="5894" max="5894" width="12.42578125" style="63" customWidth="1"/>
    <col min="5895" max="5895" width="9.5703125" style="63" customWidth="1"/>
    <col min="5896" max="5900" width="10" style="63" customWidth="1"/>
    <col min="5901" max="5901" width="9.5703125" style="63" customWidth="1"/>
    <col min="5902" max="5902" width="11.85546875" style="63" customWidth="1"/>
    <col min="5903" max="5903" width="0" style="63" hidden="1" customWidth="1"/>
    <col min="5904" max="5904" width="7.42578125" style="63" customWidth="1"/>
    <col min="5905" max="5905" width="7.140625" style="63" customWidth="1"/>
    <col min="5906" max="5907" width="8.5703125" style="63" customWidth="1"/>
    <col min="5908" max="5908" width="9" style="63" customWidth="1"/>
    <col min="5909" max="5909" width="10.28515625" style="63" customWidth="1"/>
    <col min="5910" max="5911" width="10.140625" style="63" customWidth="1"/>
    <col min="5912" max="5912" width="9" style="63" customWidth="1"/>
    <col min="5913" max="5913" width="7.85546875" style="63" customWidth="1"/>
    <col min="5914" max="5914" width="8.85546875" style="63" customWidth="1"/>
    <col min="5915" max="5915" width="10.5703125" style="63" bestFit="1" customWidth="1"/>
    <col min="5916" max="5916" width="11.7109375" style="63" bestFit="1" customWidth="1"/>
    <col min="5917" max="6144" width="9.28515625" style="63"/>
    <col min="6145" max="6145" width="5.5703125" style="63" customWidth="1"/>
    <col min="6146" max="6146" width="47.42578125" style="63" customWidth="1"/>
    <col min="6147" max="6148" width="0" style="63" hidden="1" customWidth="1"/>
    <col min="6149" max="6149" width="14.42578125" style="63" customWidth="1"/>
    <col min="6150" max="6150" width="12.42578125" style="63" customWidth="1"/>
    <col min="6151" max="6151" width="9.5703125" style="63" customWidth="1"/>
    <col min="6152" max="6156" width="10" style="63" customWidth="1"/>
    <col min="6157" max="6157" width="9.5703125" style="63" customWidth="1"/>
    <col min="6158" max="6158" width="11.85546875" style="63" customWidth="1"/>
    <col min="6159" max="6159" width="0" style="63" hidden="1" customWidth="1"/>
    <col min="6160" max="6160" width="7.42578125" style="63" customWidth="1"/>
    <col min="6161" max="6161" width="7.140625" style="63" customWidth="1"/>
    <col min="6162" max="6163" width="8.5703125" style="63" customWidth="1"/>
    <col min="6164" max="6164" width="9" style="63" customWidth="1"/>
    <col min="6165" max="6165" width="10.28515625" style="63" customWidth="1"/>
    <col min="6166" max="6167" width="10.140625" style="63" customWidth="1"/>
    <col min="6168" max="6168" width="9" style="63" customWidth="1"/>
    <col min="6169" max="6169" width="7.85546875" style="63" customWidth="1"/>
    <col min="6170" max="6170" width="8.85546875" style="63" customWidth="1"/>
    <col min="6171" max="6171" width="10.5703125" style="63" bestFit="1" customWidth="1"/>
    <col min="6172" max="6172" width="11.7109375" style="63" bestFit="1" customWidth="1"/>
    <col min="6173" max="6400" width="9.28515625" style="63"/>
    <col min="6401" max="6401" width="5.5703125" style="63" customWidth="1"/>
    <col min="6402" max="6402" width="47.42578125" style="63" customWidth="1"/>
    <col min="6403" max="6404" width="0" style="63" hidden="1" customWidth="1"/>
    <col min="6405" max="6405" width="14.42578125" style="63" customWidth="1"/>
    <col min="6406" max="6406" width="12.42578125" style="63" customWidth="1"/>
    <col min="6407" max="6407" width="9.5703125" style="63" customWidth="1"/>
    <col min="6408" max="6412" width="10" style="63" customWidth="1"/>
    <col min="6413" max="6413" width="9.5703125" style="63" customWidth="1"/>
    <col min="6414" max="6414" width="11.85546875" style="63" customWidth="1"/>
    <col min="6415" max="6415" width="0" style="63" hidden="1" customWidth="1"/>
    <col min="6416" max="6416" width="7.42578125" style="63" customWidth="1"/>
    <col min="6417" max="6417" width="7.140625" style="63" customWidth="1"/>
    <col min="6418" max="6419" width="8.5703125" style="63" customWidth="1"/>
    <col min="6420" max="6420" width="9" style="63" customWidth="1"/>
    <col min="6421" max="6421" width="10.28515625" style="63" customWidth="1"/>
    <col min="6422" max="6423" width="10.140625" style="63" customWidth="1"/>
    <col min="6424" max="6424" width="9" style="63" customWidth="1"/>
    <col min="6425" max="6425" width="7.85546875" style="63" customWidth="1"/>
    <col min="6426" max="6426" width="8.85546875" style="63" customWidth="1"/>
    <col min="6427" max="6427" width="10.5703125" style="63" bestFit="1" customWidth="1"/>
    <col min="6428" max="6428" width="11.7109375" style="63" bestFit="1" customWidth="1"/>
    <col min="6429" max="6656" width="9.28515625" style="63"/>
    <col min="6657" max="6657" width="5.5703125" style="63" customWidth="1"/>
    <col min="6658" max="6658" width="47.42578125" style="63" customWidth="1"/>
    <col min="6659" max="6660" width="0" style="63" hidden="1" customWidth="1"/>
    <col min="6661" max="6661" width="14.42578125" style="63" customWidth="1"/>
    <col min="6662" max="6662" width="12.42578125" style="63" customWidth="1"/>
    <col min="6663" max="6663" width="9.5703125" style="63" customWidth="1"/>
    <col min="6664" max="6668" width="10" style="63" customWidth="1"/>
    <col min="6669" max="6669" width="9.5703125" style="63" customWidth="1"/>
    <col min="6670" max="6670" width="11.85546875" style="63" customWidth="1"/>
    <col min="6671" max="6671" width="0" style="63" hidden="1" customWidth="1"/>
    <col min="6672" max="6672" width="7.42578125" style="63" customWidth="1"/>
    <col min="6673" max="6673" width="7.140625" style="63" customWidth="1"/>
    <col min="6674" max="6675" width="8.5703125" style="63" customWidth="1"/>
    <col min="6676" max="6676" width="9" style="63" customWidth="1"/>
    <col min="6677" max="6677" width="10.28515625" style="63" customWidth="1"/>
    <col min="6678" max="6679" width="10.140625" style="63" customWidth="1"/>
    <col min="6680" max="6680" width="9" style="63" customWidth="1"/>
    <col min="6681" max="6681" width="7.85546875" style="63" customWidth="1"/>
    <col min="6682" max="6682" width="8.85546875" style="63" customWidth="1"/>
    <col min="6683" max="6683" width="10.5703125" style="63" bestFit="1" customWidth="1"/>
    <col min="6684" max="6684" width="11.7109375" style="63" bestFit="1" customWidth="1"/>
    <col min="6685" max="6912" width="9.28515625" style="63"/>
    <col min="6913" max="6913" width="5.5703125" style="63" customWidth="1"/>
    <col min="6914" max="6914" width="47.42578125" style="63" customWidth="1"/>
    <col min="6915" max="6916" width="0" style="63" hidden="1" customWidth="1"/>
    <col min="6917" max="6917" width="14.42578125" style="63" customWidth="1"/>
    <col min="6918" max="6918" width="12.42578125" style="63" customWidth="1"/>
    <col min="6919" max="6919" width="9.5703125" style="63" customWidth="1"/>
    <col min="6920" max="6924" width="10" style="63" customWidth="1"/>
    <col min="6925" max="6925" width="9.5703125" style="63" customWidth="1"/>
    <col min="6926" max="6926" width="11.85546875" style="63" customWidth="1"/>
    <col min="6927" max="6927" width="0" style="63" hidden="1" customWidth="1"/>
    <col min="6928" max="6928" width="7.42578125" style="63" customWidth="1"/>
    <col min="6929" max="6929" width="7.140625" style="63" customWidth="1"/>
    <col min="6930" max="6931" width="8.5703125" style="63" customWidth="1"/>
    <col min="6932" max="6932" width="9" style="63" customWidth="1"/>
    <col min="6933" max="6933" width="10.28515625" style="63" customWidth="1"/>
    <col min="6934" max="6935" width="10.140625" style="63" customWidth="1"/>
    <col min="6936" max="6936" width="9" style="63" customWidth="1"/>
    <col min="6937" max="6937" width="7.85546875" style="63" customWidth="1"/>
    <col min="6938" max="6938" width="8.85546875" style="63" customWidth="1"/>
    <col min="6939" max="6939" width="10.5703125" style="63" bestFit="1" customWidth="1"/>
    <col min="6940" max="6940" width="11.7109375" style="63" bestFit="1" customWidth="1"/>
    <col min="6941" max="7168" width="9.28515625" style="63"/>
    <col min="7169" max="7169" width="5.5703125" style="63" customWidth="1"/>
    <col min="7170" max="7170" width="47.42578125" style="63" customWidth="1"/>
    <col min="7171" max="7172" width="0" style="63" hidden="1" customWidth="1"/>
    <col min="7173" max="7173" width="14.42578125" style="63" customWidth="1"/>
    <col min="7174" max="7174" width="12.42578125" style="63" customWidth="1"/>
    <col min="7175" max="7175" width="9.5703125" style="63" customWidth="1"/>
    <col min="7176" max="7180" width="10" style="63" customWidth="1"/>
    <col min="7181" max="7181" width="9.5703125" style="63" customWidth="1"/>
    <col min="7182" max="7182" width="11.85546875" style="63" customWidth="1"/>
    <col min="7183" max="7183" width="0" style="63" hidden="1" customWidth="1"/>
    <col min="7184" max="7184" width="7.42578125" style="63" customWidth="1"/>
    <col min="7185" max="7185" width="7.140625" style="63" customWidth="1"/>
    <col min="7186" max="7187" width="8.5703125" style="63" customWidth="1"/>
    <col min="7188" max="7188" width="9" style="63" customWidth="1"/>
    <col min="7189" max="7189" width="10.28515625" style="63" customWidth="1"/>
    <col min="7190" max="7191" width="10.140625" style="63" customWidth="1"/>
    <col min="7192" max="7192" width="9" style="63" customWidth="1"/>
    <col min="7193" max="7193" width="7.85546875" style="63" customWidth="1"/>
    <col min="7194" max="7194" width="8.85546875" style="63" customWidth="1"/>
    <col min="7195" max="7195" width="10.5703125" style="63" bestFit="1" customWidth="1"/>
    <col min="7196" max="7196" width="11.7109375" style="63" bestFit="1" customWidth="1"/>
    <col min="7197" max="7424" width="9.28515625" style="63"/>
    <col min="7425" max="7425" width="5.5703125" style="63" customWidth="1"/>
    <col min="7426" max="7426" width="47.42578125" style="63" customWidth="1"/>
    <col min="7427" max="7428" width="0" style="63" hidden="1" customWidth="1"/>
    <col min="7429" max="7429" width="14.42578125" style="63" customWidth="1"/>
    <col min="7430" max="7430" width="12.42578125" style="63" customWidth="1"/>
    <col min="7431" max="7431" width="9.5703125" style="63" customWidth="1"/>
    <col min="7432" max="7436" width="10" style="63" customWidth="1"/>
    <col min="7437" max="7437" width="9.5703125" style="63" customWidth="1"/>
    <col min="7438" max="7438" width="11.85546875" style="63" customWidth="1"/>
    <col min="7439" max="7439" width="0" style="63" hidden="1" customWidth="1"/>
    <col min="7440" max="7440" width="7.42578125" style="63" customWidth="1"/>
    <col min="7441" max="7441" width="7.140625" style="63" customWidth="1"/>
    <col min="7442" max="7443" width="8.5703125" style="63" customWidth="1"/>
    <col min="7444" max="7444" width="9" style="63" customWidth="1"/>
    <col min="7445" max="7445" width="10.28515625" style="63" customWidth="1"/>
    <col min="7446" max="7447" width="10.140625" style="63" customWidth="1"/>
    <col min="7448" max="7448" width="9" style="63" customWidth="1"/>
    <col min="7449" max="7449" width="7.85546875" style="63" customWidth="1"/>
    <col min="7450" max="7450" width="8.85546875" style="63" customWidth="1"/>
    <col min="7451" max="7451" width="10.5703125" style="63" bestFit="1" customWidth="1"/>
    <col min="7452" max="7452" width="11.7109375" style="63" bestFit="1" customWidth="1"/>
    <col min="7453" max="7680" width="9.28515625" style="63"/>
    <col min="7681" max="7681" width="5.5703125" style="63" customWidth="1"/>
    <col min="7682" max="7682" width="47.42578125" style="63" customWidth="1"/>
    <col min="7683" max="7684" width="0" style="63" hidden="1" customWidth="1"/>
    <col min="7685" max="7685" width="14.42578125" style="63" customWidth="1"/>
    <col min="7686" max="7686" width="12.42578125" style="63" customWidth="1"/>
    <col min="7687" max="7687" width="9.5703125" style="63" customWidth="1"/>
    <col min="7688" max="7692" width="10" style="63" customWidth="1"/>
    <col min="7693" max="7693" width="9.5703125" style="63" customWidth="1"/>
    <col min="7694" max="7694" width="11.85546875" style="63" customWidth="1"/>
    <col min="7695" max="7695" width="0" style="63" hidden="1" customWidth="1"/>
    <col min="7696" max="7696" width="7.42578125" style="63" customWidth="1"/>
    <col min="7697" max="7697" width="7.140625" style="63" customWidth="1"/>
    <col min="7698" max="7699" width="8.5703125" style="63" customWidth="1"/>
    <col min="7700" max="7700" width="9" style="63" customWidth="1"/>
    <col min="7701" max="7701" width="10.28515625" style="63" customWidth="1"/>
    <col min="7702" max="7703" width="10.140625" style="63" customWidth="1"/>
    <col min="7704" max="7704" width="9" style="63" customWidth="1"/>
    <col min="7705" max="7705" width="7.85546875" style="63" customWidth="1"/>
    <col min="7706" max="7706" width="8.85546875" style="63" customWidth="1"/>
    <col min="7707" max="7707" width="10.5703125" style="63" bestFit="1" customWidth="1"/>
    <col min="7708" max="7708" width="11.7109375" style="63" bestFit="1" customWidth="1"/>
    <col min="7709" max="7936" width="9.28515625" style="63"/>
    <col min="7937" max="7937" width="5.5703125" style="63" customWidth="1"/>
    <col min="7938" max="7938" width="47.42578125" style="63" customWidth="1"/>
    <col min="7939" max="7940" width="0" style="63" hidden="1" customWidth="1"/>
    <col min="7941" max="7941" width="14.42578125" style="63" customWidth="1"/>
    <col min="7942" max="7942" width="12.42578125" style="63" customWidth="1"/>
    <col min="7943" max="7943" width="9.5703125" style="63" customWidth="1"/>
    <col min="7944" max="7948" width="10" style="63" customWidth="1"/>
    <col min="7949" max="7949" width="9.5703125" style="63" customWidth="1"/>
    <col min="7950" max="7950" width="11.85546875" style="63" customWidth="1"/>
    <col min="7951" max="7951" width="0" style="63" hidden="1" customWidth="1"/>
    <col min="7952" max="7952" width="7.42578125" style="63" customWidth="1"/>
    <col min="7953" max="7953" width="7.140625" style="63" customWidth="1"/>
    <col min="7954" max="7955" width="8.5703125" style="63" customWidth="1"/>
    <col min="7956" max="7956" width="9" style="63" customWidth="1"/>
    <col min="7957" max="7957" width="10.28515625" style="63" customWidth="1"/>
    <col min="7958" max="7959" width="10.140625" style="63" customWidth="1"/>
    <col min="7960" max="7960" width="9" style="63" customWidth="1"/>
    <col min="7961" max="7961" width="7.85546875" style="63" customWidth="1"/>
    <col min="7962" max="7962" width="8.85546875" style="63" customWidth="1"/>
    <col min="7963" max="7963" width="10.5703125" style="63" bestFit="1" customWidth="1"/>
    <col min="7964" max="7964" width="11.7109375" style="63" bestFit="1" customWidth="1"/>
    <col min="7965" max="8192" width="9.28515625" style="63"/>
    <col min="8193" max="8193" width="5.5703125" style="63" customWidth="1"/>
    <col min="8194" max="8194" width="47.42578125" style="63" customWidth="1"/>
    <col min="8195" max="8196" width="0" style="63" hidden="1" customWidth="1"/>
    <col min="8197" max="8197" width="14.42578125" style="63" customWidth="1"/>
    <col min="8198" max="8198" width="12.42578125" style="63" customWidth="1"/>
    <col min="8199" max="8199" width="9.5703125" style="63" customWidth="1"/>
    <col min="8200" max="8204" width="10" style="63" customWidth="1"/>
    <col min="8205" max="8205" width="9.5703125" style="63" customWidth="1"/>
    <col min="8206" max="8206" width="11.85546875" style="63" customWidth="1"/>
    <col min="8207" max="8207" width="0" style="63" hidden="1" customWidth="1"/>
    <col min="8208" max="8208" width="7.42578125" style="63" customWidth="1"/>
    <col min="8209" max="8209" width="7.140625" style="63" customWidth="1"/>
    <col min="8210" max="8211" width="8.5703125" style="63" customWidth="1"/>
    <col min="8212" max="8212" width="9" style="63" customWidth="1"/>
    <col min="8213" max="8213" width="10.28515625" style="63" customWidth="1"/>
    <col min="8214" max="8215" width="10.140625" style="63" customWidth="1"/>
    <col min="8216" max="8216" width="9" style="63" customWidth="1"/>
    <col min="8217" max="8217" width="7.85546875" style="63" customWidth="1"/>
    <col min="8218" max="8218" width="8.85546875" style="63" customWidth="1"/>
    <col min="8219" max="8219" width="10.5703125" style="63" bestFit="1" customWidth="1"/>
    <col min="8220" max="8220" width="11.7109375" style="63" bestFit="1" customWidth="1"/>
    <col min="8221" max="8448" width="9.28515625" style="63"/>
    <col min="8449" max="8449" width="5.5703125" style="63" customWidth="1"/>
    <col min="8450" max="8450" width="47.42578125" style="63" customWidth="1"/>
    <col min="8451" max="8452" width="0" style="63" hidden="1" customWidth="1"/>
    <col min="8453" max="8453" width="14.42578125" style="63" customWidth="1"/>
    <col min="8454" max="8454" width="12.42578125" style="63" customWidth="1"/>
    <col min="8455" max="8455" width="9.5703125" style="63" customWidth="1"/>
    <col min="8456" max="8460" width="10" style="63" customWidth="1"/>
    <col min="8461" max="8461" width="9.5703125" style="63" customWidth="1"/>
    <col min="8462" max="8462" width="11.85546875" style="63" customWidth="1"/>
    <col min="8463" max="8463" width="0" style="63" hidden="1" customWidth="1"/>
    <col min="8464" max="8464" width="7.42578125" style="63" customWidth="1"/>
    <col min="8465" max="8465" width="7.140625" style="63" customWidth="1"/>
    <col min="8466" max="8467" width="8.5703125" style="63" customWidth="1"/>
    <col min="8468" max="8468" width="9" style="63" customWidth="1"/>
    <col min="8469" max="8469" width="10.28515625" style="63" customWidth="1"/>
    <col min="8470" max="8471" width="10.140625" style="63" customWidth="1"/>
    <col min="8472" max="8472" width="9" style="63" customWidth="1"/>
    <col min="8473" max="8473" width="7.85546875" style="63" customWidth="1"/>
    <col min="8474" max="8474" width="8.85546875" style="63" customWidth="1"/>
    <col min="8475" max="8475" width="10.5703125" style="63" bestFit="1" customWidth="1"/>
    <col min="8476" max="8476" width="11.7109375" style="63" bestFit="1" customWidth="1"/>
    <col min="8477" max="8704" width="9.28515625" style="63"/>
    <col min="8705" max="8705" width="5.5703125" style="63" customWidth="1"/>
    <col min="8706" max="8706" width="47.42578125" style="63" customWidth="1"/>
    <col min="8707" max="8708" width="0" style="63" hidden="1" customWidth="1"/>
    <col min="8709" max="8709" width="14.42578125" style="63" customWidth="1"/>
    <col min="8710" max="8710" width="12.42578125" style="63" customWidth="1"/>
    <col min="8711" max="8711" width="9.5703125" style="63" customWidth="1"/>
    <col min="8712" max="8716" width="10" style="63" customWidth="1"/>
    <col min="8717" max="8717" width="9.5703125" style="63" customWidth="1"/>
    <col min="8718" max="8718" width="11.85546875" style="63" customWidth="1"/>
    <col min="8719" max="8719" width="0" style="63" hidden="1" customWidth="1"/>
    <col min="8720" max="8720" width="7.42578125" style="63" customWidth="1"/>
    <col min="8721" max="8721" width="7.140625" style="63" customWidth="1"/>
    <col min="8722" max="8723" width="8.5703125" style="63" customWidth="1"/>
    <col min="8724" max="8724" width="9" style="63" customWidth="1"/>
    <col min="8725" max="8725" width="10.28515625" style="63" customWidth="1"/>
    <col min="8726" max="8727" width="10.140625" style="63" customWidth="1"/>
    <col min="8728" max="8728" width="9" style="63" customWidth="1"/>
    <col min="8729" max="8729" width="7.85546875" style="63" customWidth="1"/>
    <col min="8730" max="8730" width="8.85546875" style="63" customWidth="1"/>
    <col min="8731" max="8731" width="10.5703125" style="63" bestFit="1" customWidth="1"/>
    <col min="8732" max="8732" width="11.7109375" style="63" bestFit="1" customWidth="1"/>
    <col min="8733" max="8960" width="9.28515625" style="63"/>
    <col min="8961" max="8961" width="5.5703125" style="63" customWidth="1"/>
    <col min="8962" max="8962" width="47.42578125" style="63" customWidth="1"/>
    <col min="8963" max="8964" width="0" style="63" hidden="1" customWidth="1"/>
    <col min="8965" max="8965" width="14.42578125" style="63" customWidth="1"/>
    <col min="8966" max="8966" width="12.42578125" style="63" customWidth="1"/>
    <col min="8967" max="8967" width="9.5703125" style="63" customWidth="1"/>
    <col min="8968" max="8972" width="10" style="63" customWidth="1"/>
    <col min="8973" max="8973" width="9.5703125" style="63" customWidth="1"/>
    <col min="8974" max="8974" width="11.85546875" style="63" customWidth="1"/>
    <col min="8975" max="8975" width="0" style="63" hidden="1" customWidth="1"/>
    <col min="8976" max="8976" width="7.42578125" style="63" customWidth="1"/>
    <col min="8977" max="8977" width="7.140625" style="63" customWidth="1"/>
    <col min="8978" max="8979" width="8.5703125" style="63" customWidth="1"/>
    <col min="8980" max="8980" width="9" style="63" customWidth="1"/>
    <col min="8981" max="8981" width="10.28515625" style="63" customWidth="1"/>
    <col min="8982" max="8983" width="10.140625" style="63" customWidth="1"/>
    <col min="8984" max="8984" width="9" style="63" customWidth="1"/>
    <col min="8985" max="8985" width="7.85546875" style="63" customWidth="1"/>
    <col min="8986" max="8986" width="8.85546875" style="63" customWidth="1"/>
    <col min="8987" max="8987" width="10.5703125" style="63" bestFit="1" customWidth="1"/>
    <col min="8988" max="8988" width="11.7109375" style="63" bestFit="1" customWidth="1"/>
    <col min="8989" max="9216" width="9.28515625" style="63"/>
    <col min="9217" max="9217" width="5.5703125" style="63" customWidth="1"/>
    <col min="9218" max="9218" width="47.42578125" style="63" customWidth="1"/>
    <col min="9219" max="9220" width="0" style="63" hidden="1" customWidth="1"/>
    <col min="9221" max="9221" width="14.42578125" style="63" customWidth="1"/>
    <col min="9222" max="9222" width="12.42578125" style="63" customWidth="1"/>
    <col min="9223" max="9223" width="9.5703125" style="63" customWidth="1"/>
    <col min="9224" max="9228" width="10" style="63" customWidth="1"/>
    <col min="9229" max="9229" width="9.5703125" style="63" customWidth="1"/>
    <col min="9230" max="9230" width="11.85546875" style="63" customWidth="1"/>
    <col min="9231" max="9231" width="0" style="63" hidden="1" customWidth="1"/>
    <col min="9232" max="9232" width="7.42578125" style="63" customWidth="1"/>
    <col min="9233" max="9233" width="7.140625" style="63" customWidth="1"/>
    <col min="9234" max="9235" width="8.5703125" style="63" customWidth="1"/>
    <col min="9236" max="9236" width="9" style="63" customWidth="1"/>
    <col min="9237" max="9237" width="10.28515625" style="63" customWidth="1"/>
    <col min="9238" max="9239" width="10.140625" style="63" customWidth="1"/>
    <col min="9240" max="9240" width="9" style="63" customWidth="1"/>
    <col min="9241" max="9241" width="7.85546875" style="63" customWidth="1"/>
    <col min="9242" max="9242" width="8.85546875" style="63" customWidth="1"/>
    <col min="9243" max="9243" width="10.5703125" style="63" bestFit="1" customWidth="1"/>
    <col min="9244" max="9244" width="11.7109375" style="63" bestFit="1" customWidth="1"/>
    <col min="9245" max="9472" width="9.28515625" style="63"/>
    <col min="9473" max="9473" width="5.5703125" style="63" customWidth="1"/>
    <col min="9474" max="9474" width="47.42578125" style="63" customWidth="1"/>
    <col min="9475" max="9476" width="0" style="63" hidden="1" customWidth="1"/>
    <col min="9477" max="9477" width="14.42578125" style="63" customWidth="1"/>
    <col min="9478" max="9478" width="12.42578125" style="63" customWidth="1"/>
    <col min="9479" max="9479" width="9.5703125" style="63" customWidth="1"/>
    <col min="9480" max="9484" width="10" style="63" customWidth="1"/>
    <col min="9485" max="9485" width="9.5703125" style="63" customWidth="1"/>
    <col min="9486" max="9486" width="11.85546875" style="63" customWidth="1"/>
    <col min="9487" max="9487" width="0" style="63" hidden="1" customWidth="1"/>
    <col min="9488" max="9488" width="7.42578125" style="63" customWidth="1"/>
    <col min="9489" max="9489" width="7.140625" style="63" customWidth="1"/>
    <col min="9490" max="9491" width="8.5703125" style="63" customWidth="1"/>
    <col min="9492" max="9492" width="9" style="63" customWidth="1"/>
    <col min="9493" max="9493" width="10.28515625" style="63" customWidth="1"/>
    <col min="9494" max="9495" width="10.140625" style="63" customWidth="1"/>
    <col min="9496" max="9496" width="9" style="63" customWidth="1"/>
    <col min="9497" max="9497" width="7.85546875" style="63" customWidth="1"/>
    <col min="9498" max="9498" width="8.85546875" style="63" customWidth="1"/>
    <col min="9499" max="9499" width="10.5703125" style="63" bestFit="1" customWidth="1"/>
    <col min="9500" max="9500" width="11.7109375" style="63" bestFit="1" customWidth="1"/>
    <col min="9501" max="9728" width="9.28515625" style="63"/>
    <col min="9729" max="9729" width="5.5703125" style="63" customWidth="1"/>
    <col min="9730" max="9730" width="47.42578125" style="63" customWidth="1"/>
    <col min="9731" max="9732" width="0" style="63" hidden="1" customWidth="1"/>
    <col min="9733" max="9733" width="14.42578125" style="63" customWidth="1"/>
    <col min="9734" max="9734" width="12.42578125" style="63" customWidth="1"/>
    <col min="9735" max="9735" width="9.5703125" style="63" customWidth="1"/>
    <col min="9736" max="9740" width="10" style="63" customWidth="1"/>
    <col min="9741" max="9741" width="9.5703125" style="63" customWidth="1"/>
    <col min="9742" max="9742" width="11.85546875" style="63" customWidth="1"/>
    <col min="9743" max="9743" width="0" style="63" hidden="1" customWidth="1"/>
    <col min="9744" max="9744" width="7.42578125" style="63" customWidth="1"/>
    <col min="9745" max="9745" width="7.140625" style="63" customWidth="1"/>
    <col min="9746" max="9747" width="8.5703125" style="63" customWidth="1"/>
    <col min="9748" max="9748" width="9" style="63" customWidth="1"/>
    <col min="9749" max="9749" width="10.28515625" style="63" customWidth="1"/>
    <col min="9750" max="9751" width="10.140625" style="63" customWidth="1"/>
    <col min="9752" max="9752" width="9" style="63" customWidth="1"/>
    <col min="9753" max="9753" width="7.85546875" style="63" customWidth="1"/>
    <col min="9754" max="9754" width="8.85546875" style="63" customWidth="1"/>
    <col min="9755" max="9755" width="10.5703125" style="63" bestFit="1" customWidth="1"/>
    <col min="9756" max="9756" width="11.7109375" style="63" bestFit="1" customWidth="1"/>
    <col min="9757" max="9984" width="9.28515625" style="63"/>
    <col min="9985" max="9985" width="5.5703125" style="63" customWidth="1"/>
    <col min="9986" max="9986" width="47.42578125" style="63" customWidth="1"/>
    <col min="9987" max="9988" width="0" style="63" hidden="1" customWidth="1"/>
    <col min="9989" max="9989" width="14.42578125" style="63" customWidth="1"/>
    <col min="9990" max="9990" width="12.42578125" style="63" customWidth="1"/>
    <col min="9991" max="9991" width="9.5703125" style="63" customWidth="1"/>
    <col min="9992" max="9996" width="10" style="63" customWidth="1"/>
    <col min="9997" max="9997" width="9.5703125" style="63" customWidth="1"/>
    <col min="9998" max="9998" width="11.85546875" style="63" customWidth="1"/>
    <col min="9999" max="9999" width="0" style="63" hidden="1" customWidth="1"/>
    <col min="10000" max="10000" width="7.42578125" style="63" customWidth="1"/>
    <col min="10001" max="10001" width="7.140625" style="63" customWidth="1"/>
    <col min="10002" max="10003" width="8.5703125" style="63" customWidth="1"/>
    <col min="10004" max="10004" width="9" style="63" customWidth="1"/>
    <col min="10005" max="10005" width="10.28515625" style="63" customWidth="1"/>
    <col min="10006" max="10007" width="10.140625" style="63" customWidth="1"/>
    <col min="10008" max="10008" width="9" style="63" customWidth="1"/>
    <col min="10009" max="10009" width="7.85546875" style="63" customWidth="1"/>
    <col min="10010" max="10010" width="8.85546875" style="63" customWidth="1"/>
    <col min="10011" max="10011" width="10.5703125" style="63" bestFit="1" customWidth="1"/>
    <col min="10012" max="10012" width="11.7109375" style="63" bestFit="1" customWidth="1"/>
    <col min="10013" max="10240" width="9.28515625" style="63"/>
    <col min="10241" max="10241" width="5.5703125" style="63" customWidth="1"/>
    <col min="10242" max="10242" width="47.42578125" style="63" customWidth="1"/>
    <col min="10243" max="10244" width="0" style="63" hidden="1" customWidth="1"/>
    <col min="10245" max="10245" width="14.42578125" style="63" customWidth="1"/>
    <col min="10246" max="10246" width="12.42578125" style="63" customWidth="1"/>
    <col min="10247" max="10247" width="9.5703125" style="63" customWidth="1"/>
    <col min="10248" max="10252" width="10" style="63" customWidth="1"/>
    <col min="10253" max="10253" width="9.5703125" style="63" customWidth="1"/>
    <col min="10254" max="10254" width="11.85546875" style="63" customWidth="1"/>
    <col min="10255" max="10255" width="0" style="63" hidden="1" customWidth="1"/>
    <col min="10256" max="10256" width="7.42578125" style="63" customWidth="1"/>
    <col min="10257" max="10257" width="7.140625" style="63" customWidth="1"/>
    <col min="10258" max="10259" width="8.5703125" style="63" customWidth="1"/>
    <col min="10260" max="10260" width="9" style="63" customWidth="1"/>
    <col min="10261" max="10261" width="10.28515625" style="63" customWidth="1"/>
    <col min="10262" max="10263" width="10.140625" style="63" customWidth="1"/>
    <col min="10264" max="10264" width="9" style="63" customWidth="1"/>
    <col min="10265" max="10265" width="7.85546875" style="63" customWidth="1"/>
    <col min="10266" max="10266" width="8.85546875" style="63" customWidth="1"/>
    <col min="10267" max="10267" width="10.5703125" style="63" bestFit="1" customWidth="1"/>
    <col min="10268" max="10268" width="11.7109375" style="63" bestFit="1" customWidth="1"/>
    <col min="10269" max="10496" width="9.28515625" style="63"/>
    <col min="10497" max="10497" width="5.5703125" style="63" customWidth="1"/>
    <col min="10498" max="10498" width="47.42578125" style="63" customWidth="1"/>
    <col min="10499" max="10500" width="0" style="63" hidden="1" customWidth="1"/>
    <col min="10501" max="10501" width="14.42578125" style="63" customWidth="1"/>
    <col min="10502" max="10502" width="12.42578125" style="63" customWidth="1"/>
    <col min="10503" max="10503" width="9.5703125" style="63" customWidth="1"/>
    <col min="10504" max="10508" width="10" style="63" customWidth="1"/>
    <col min="10509" max="10509" width="9.5703125" style="63" customWidth="1"/>
    <col min="10510" max="10510" width="11.85546875" style="63" customWidth="1"/>
    <col min="10511" max="10511" width="0" style="63" hidden="1" customWidth="1"/>
    <col min="10512" max="10512" width="7.42578125" style="63" customWidth="1"/>
    <col min="10513" max="10513" width="7.140625" style="63" customWidth="1"/>
    <col min="10514" max="10515" width="8.5703125" style="63" customWidth="1"/>
    <col min="10516" max="10516" width="9" style="63" customWidth="1"/>
    <col min="10517" max="10517" width="10.28515625" style="63" customWidth="1"/>
    <col min="10518" max="10519" width="10.140625" style="63" customWidth="1"/>
    <col min="10520" max="10520" width="9" style="63" customWidth="1"/>
    <col min="10521" max="10521" width="7.85546875" style="63" customWidth="1"/>
    <col min="10522" max="10522" width="8.85546875" style="63" customWidth="1"/>
    <col min="10523" max="10523" width="10.5703125" style="63" bestFit="1" customWidth="1"/>
    <col min="10524" max="10524" width="11.7109375" style="63" bestFit="1" customWidth="1"/>
    <col min="10525" max="10752" width="9.28515625" style="63"/>
    <col min="10753" max="10753" width="5.5703125" style="63" customWidth="1"/>
    <col min="10754" max="10754" width="47.42578125" style="63" customWidth="1"/>
    <col min="10755" max="10756" width="0" style="63" hidden="1" customWidth="1"/>
    <col min="10757" max="10757" width="14.42578125" style="63" customWidth="1"/>
    <col min="10758" max="10758" width="12.42578125" style="63" customWidth="1"/>
    <col min="10759" max="10759" width="9.5703125" style="63" customWidth="1"/>
    <col min="10760" max="10764" width="10" style="63" customWidth="1"/>
    <col min="10765" max="10765" width="9.5703125" style="63" customWidth="1"/>
    <col min="10766" max="10766" width="11.85546875" style="63" customWidth="1"/>
    <col min="10767" max="10767" width="0" style="63" hidden="1" customWidth="1"/>
    <col min="10768" max="10768" width="7.42578125" style="63" customWidth="1"/>
    <col min="10769" max="10769" width="7.140625" style="63" customWidth="1"/>
    <col min="10770" max="10771" width="8.5703125" style="63" customWidth="1"/>
    <col min="10772" max="10772" width="9" style="63" customWidth="1"/>
    <col min="10773" max="10773" width="10.28515625" style="63" customWidth="1"/>
    <col min="10774" max="10775" width="10.140625" style="63" customWidth="1"/>
    <col min="10776" max="10776" width="9" style="63" customWidth="1"/>
    <col min="10777" max="10777" width="7.85546875" style="63" customWidth="1"/>
    <col min="10778" max="10778" width="8.85546875" style="63" customWidth="1"/>
    <col min="10779" max="10779" width="10.5703125" style="63" bestFit="1" customWidth="1"/>
    <col min="10780" max="10780" width="11.7109375" style="63" bestFit="1" customWidth="1"/>
    <col min="10781" max="11008" width="9.28515625" style="63"/>
    <col min="11009" max="11009" width="5.5703125" style="63" customWidth="1"/>
    <col min="11010" max="11010" width="47.42578125" style="63" customWidth="1"/>
    <col min="11011" max="11012" width="0" style="63" hidden="1" customWidth="1"/>
    <col min="11013" max="11013" width="14.42578125" style="63" customWidth="1"/>
    <col min="11014" max="11014" width="12.42578125" style="63" customWidth="1"/>
    <col min="11015" max="11015" width="9.5703125" style="63" customWidth="1"/>
    <col min="11016" max="11020" width="10" style="63" customWidth="1"/>
    <col min="11021" max="11021" width="9.5703125" style="63" customWidth="1"/>
    <col min="11022" max="11022" width="11.85546875" style="63" customWidth="1"/>
    <col min="11023" max="11023" width="0" style="63" hidden="1" customWidth="1"/>
    <col min="11024" max="11024" width="7.42578125" style="63" customWidth="1"/>
    <col min="11025" max="11025" width="7.140625" style="63" customWidth="1"/>
    <col min="11026" max="11027" width="8.5703125" style="63" customWidth="1"/>
    <col min="11028" max="11028" width="9" style="63" customWidth="1"/>
    <col min="11029" max="11029" width="10.28515625" style="63" customWidth="1"/>
    <col min="11030" max="11031" width="10.140625" style="63" customWidth="1"/>
    <col min="11032" max="11032" width="9" style="63" customWidth="1"/>
    <col min="11033" max="11033" width="7.85546875" style="63" customWidth="1"/>
    <col min="11034" max="11034" width="8.85546875" style="63" customWidth="1"/>
    <col min="11035" max="11035" width="10.5703125" style="63" bestFit="1" customWidth="1"/>
    <col min="11036" max="11036" width="11.7109375" style="63" bestFit="1" customWidth="1"/>
    <col min="11037" max="11264" width="9.28515625" style="63"/>
    <col min="11265" max="11265" width="5.5703125" style="63" customWidth="1"/>
    <col min="11266" max="11266" width="47.42578125" style="63" customWidth="1"/>
    <col min="11267" max="11268" width="0" style="63" hidden="1" customWidth="1"/>
    <col min="11269" max="11269" width="14.42578125" style="63" customWidth="1"/>
    <col min="11270" max="11270" width="12.42578125" style="63" customWidth="1"/>
    <col min="11271" max="11271" width="9.5703125" style="63" customWidth="1"/>
    <col min="11272" max="11276" width="10" style="63" customWidth="1"/>
    <col min="11277" max="11277" width="9.5703125" style="63" customWidth="1"/>
    <col min="11278" max="11278" width="11.85546875" style="63" customWidth="1"/>
    <col min="11279" max="11279" width="0" style="63" hidden="1" customWidth="1"/>
    <col min="11280" max="11280" width="7.42578125" style="63" customWidth="1"/>
    <col min="11281" max="11281" width="7.140625" style="63" customWidth="1"/>
    <col min="11282" max="11283" width="8.5703125" style="63" customWidth="1"/>
    <col min="11284" max="11284" width="9" style="63" customWidth="1"/>
    <col min="11285" max="11285" width="10.28515625" style="63" customWidth="1"/>
    <col min="11286" max="11287" width="10.140625" style="63" customWidth="1"/>
    <col min="11288" max="11288" width="9" style="63" customWidth="1"/>
    <col min="11289" max="11289" width="7.85546875" style="63" customWidth="1"/>
    <col min="11290" max="11290" width="8.85546875" style="63" customWidth="1"/>
    <col min="11291" max="11291" width="10.5703125" style="63" bestFit="1" customWidth="1"/>
    <col min="11292" max="11292" width="11.7109375" style="63" bestFit="1" customWidth="1"/>
    <col min="11293" max="11520" width="9.28515625" style="63"/>
    <col min="11521" max="11521" width="5.5703125" style="63" customWidth="1"/>
    <col min="11522" max="11522" width="47.42578125" style="63" customWidth="1"/>
    <col min="11523" max="11524" width="0" style="63" hidden="1" customWidth="1"/>
    <col min="11525" max="11525" width="14.42578125" style="63" customWidth="1"/>
    <col min="11526" max="11526" width="12.42578125" style="63" customWidth="1"/>
    <col min="11527" max="11527" width="9.5703125" style="63" customWidth="1"/>
    <col min="11528" max="11532" width="10" style="63" customWidth="1"/>
    <col min="11533" max="11533" width="9.5703125" style="63" customWidth="1"/>
    <col min="11534" max="11534" width="11.85546875" style="63" customWidth="1"/>
    <col min="11535" max="11535" width="0" style="63" hidden="1" customWidth="1"/>
    <col min="11536" max="11536" width="7.42578125" style="63" customWidth="1"/>
    <col min="11537" max="11537" width="7.140625" style="63" customWidth="1"/>
    <col min="11538" max="11539" width="8.5703125" style="63" customWidth="1"/>
    <col min="11540" max="11540" width="9" style="63" customWidth="1"/>
    <col min="11541" max="11541" width="10.28515625" style="63" customWidth="1"/>
    <col min="11542" max="11543" width="10.140625" style="63" customWidth="1"/>
    <col min="11544" max="11544" width="9" style="63" customWidth="1"/>
    <col min="11545" max="11545" width="7.85546875" style="63" customWidth="1"/>
    <col min="11546" max="11546" width="8.85546875" style="63" customWidth="1"/>
    <col min="11547" max="11547" width="10.5703125" style="63" bestFit="1" customWidth="1"/>
    <col min="11548" max="11548" width="11.7109375" style="63" bestFit="1" customWidth="1"/>
    <col min="11549" max="11776" width="9.28515625" style="63"/>
    <col min="11777" max="11777" width="5.5703125" style="63" customWidth="1"/>
    <col min="11778" max="11778" width="47.42578125" style="63" customWidth="1"/>
    <col min="11779" max="11780" width="0" style="63" hidden="1" customWidth="1"/>
    <col min="11781" max="11781" width="14.42578125" style="63" customWidth="1"/>
    <col min="11782" max="11782" width="12.42578125" style="63" customWidth="1"/>
    <col min="11783" max="11783" width="9.5703125" style="63" customWidth="1"/>
    <col min="11784" max="11788" width="10" style="63" customWidth="1"/>
    <col min="11789" max="11789" width="9.5703125" style="63" customWidth="1"/>
    <col min="11790" max="11790" width="11.85546875" style="63" customWidth="1"/>
    <col min="11791" max="11791" width="0" style="63" hidden="1" customWidth="1"/>
    <col min="11792" max="11792" width="7.42578125" style="63" customWidth="1"/>
    <col min="11793" max="11793" width="7.140625" style="63" customWidth="1"/>
    <col min="11794" max="11795" width="8.5703125" style="63" customWidth="1"/>
    <col min="11796" max="11796" width="9" style="63" customWidth="1"/>
    <col min="11797" max="11797" width="10.28515625" style="63" customWidth="1"/>
    <col min="11798" max="11799" width="10.140625" style="63" customWidth="1"/>
    <col min="11800" max="11800" width="9" style="63" customWidth="1"/>
    <col min="11801" max="11801" width="7.85546875" style="63" customWidth="1"/>
    <col min="11802" max="11802" width="8.85546875" style="63" customWidth="1"/>
    <col min="11803" max="11803" width="10.5703125" style="63" bestFit="1" customWidth="1"/>
    <col min="11804" max="11804" width="11.7109375" style="63" bestFit="1" customWidth="1"/>
    <col min="11805" max="12032" width="9.28515625" style="63"/>
    <col min="12033" max="12033" width="5.5703125" style="63" customWidth="1"/>
    <col min="12034" max="12034" width="47.42578125" style="63" customWidth="1"/>
    <col min="12035" max="12036" width="0" style="63" hidden="1" customWidth="1"/>
    <col min="12037" max="12037" width="14.42578125" style="63" customWidth="1"/>
    <col min="12038" max="12038" width="12.42578125" style="63" customWidth="1"/>
    <col min="12039" max="12039" width="9.5703125" style="63" customWidth="1"/>
    <col min="12040" max="12044" width="10" style="63" customWidth="1"/>
    <col min="12045" max="12045" width="9.5703125" style="63" customWidth="1"/>
    <col min="12046" max="12046" width="11.85546875" style="63" customWidth="1"/>
    <col min="12047" max="12047" width="0" style="63" hidden="1" customWidth="1"/>
    <col min="12048" max="12048" width="7.42578125" style="63" customWidth="1"/>
    <col min="12049" max="12049" width="7.140625" style="63" customWidth="1"/>
    <col min="12050" max="12051" width="8.5703125" style="63" customWidth="1"/>
    <col min="12052" max="12052" width="9" style="63" customWidth="1"/>
    <col min="12053" max="12053" width="10.28515625" style="63" customWidth="1"/>
    <col min="12054" max="12055" width="10.140625" style="63" customWidth="1"/>
    <col min="12056" max="12056" width="9" style="63" customWidth="1"/>
    <col min="12057" max="12057" width="7.85546875" style="63" customWidth="1"/>
    <col min="12058" max="12058" width="8.85546875" style="63" customWidth="1"/>
    <col min="12059" max="12059" width="10.5703125" style="63" bestFit="1" customWidth="1"/>
    <col min="12060" max="12060" width="11.7109375" style="63" bestFit="1" customWidth="1"/>
    <col min="12061" max="12288" width="9.28515625" style="63"/>
    <col min="12289" max="12289" width="5.5703125" style="63" customWidth="1"/>
    <col min="12290" max="12290" width="47.42578125" style="63" customWidth="1"/>
    <col min="12291" max="12292" width="0" style="63" hidden="1" customWidth="1"/>
    <col min="12293" max="12293" width="14.42578125" style="63" customWidth="1"/>
    <col min="12294" max="12294" width="12.42578125" style="63" customWidth="1"/>
    <col min="12295" max="12295" width="9.5703125" style="63" customWidth="1"/>
    <col min="12296" max="12300" width="10" style="63" customWidth="1"/>
    <col min="12301" max="12301" width="9.5703125" style="63" customWidth="1"/>
    <col min="12302" max="12302" width="11.85546875" style="63" customWidth="1"/>
    <col min="12303" max="12303" width="0" style="63" hidden="1" customWidth="1"/>
    <col min="12304" max="12304" width="7.42578125" style="63" customWidth="1"/>
    <col min="12305" max="12305" width="7.140625" style="63" customWidth="1"/>
    <col min="12306" max="12307" width="8.5703125" style="63" customWidth="1"/>
    <col min="12308" max="12308" width="9" style="63" customWidth="1"/>
    <col min="12309" max="12309" width="10.28515625" style="63" customWidth="1"/>
    <col min="12310" max="12311" width="10.140625" style="63" customWidth="1"/>
    <col min="12312" max="12312" width="9" style="63" customWidth="1"/>
    <col min="12313" max="12313" width="7.85546875" style="63" customWidth="1"/>
    <col min="12314" max="12314" width="8.85546875" style="63" customWidth="1"/>
    <col min="12315" max="12315" width="10.5703125" style="63" bestFit="1" customWidth="1"/>
    <col min="12316" max="12316" width="11.7109375" style="63" bestFit="1" customWidth="1"/>
    <col min="12317" max="12544" width="9.28515625" style="63"/>
    <col min="12545" max="12545" width="5.5703125" style="63" customWidth="1"/>
    <col min="12546" max="12546" width="47.42578125" style="63" customWidth="1"/>
    <col min="12547" max="12548" width="0" style="63" hidden="1" customWidth="1"/>
    <col min="12549" max="12549" width="14.42578125" style="63" customWidth="1"/>
    <col min="12550" max="12550" width="12.42578125" style="63" customWidth="1"/>
    <col min="12551" max="12551" width="9.5703125" style="63" customWidth="1"/>
    <col min="12552" max="12556" width="10" style="63" customWidth="1"/>
    <col min="12557" max="12557" width="9.5703125" style="63" customWidth="1"/>
    <col min="12558" max="12558" width="11.85546875" style="63" customWidth="1"/>
    <col min="12559" max="12559" width="0" style="63" hidden="1" customWidth="1"/>
    <col min="12560" max="12560" width="7.42578125" style="63" customWidth="1"/>
    <col min="12561" max="12561" width="7.140625" style="63" customWidth="1"/>
    <col min="12562" max="12563" width="8.5703125" style="63" customWidth="1"/>
    <col min="12564" max="12564" width="9" style="63" customWidth="1"/>
    <col min="12565" max="12565" width="10.28515625" style="63" customWidth="1"/>
    <col min="12566" max="12567" width="10.140625" style="63" customWidth="1"/>
    <col min="12568" max="12568" width="9" style="63" customWidth="1"/>
    <col min="12569" max="12569" width="7.85546875" style="63" customWidth="1"/>
    <col min="12570" max="12570" width="8.85546875" style="63" customWidth="1"/>
    <col min="12571" max="12571" width="10.5703125" style="63" bestFit="1" customWidth="1"/>
    <col min="12572" max="12572" width="11.7109375" style="63" bestFit="1" customWidth="1"/>
    <col min="12573" max="12800" width="9.28515625" style="63"/>
    <col min="12801" max="12801" width="5.5703125" style="63" customWidth="1"/>
    <col min="12802" max="12802" width="47.42578125" style="63" customWidth="1"/>
    <col min="12803" max="12804" width="0" style="63" hidden="1" customWidth="1"/>
    <col min="12805" max="12805" width="14.42578125" style="63" customWidth="1"/>
    <col min="12806" max="12806" width="12.42578125" style="63" customWidth="1"/>
    <col min="12807" max="12807" width="9.5703125" style="63" customWidth="1"/>
    <col min="12808" max="12812" width="10" style="63" customWidth="1"/>
    <col min="12813" max="12813" width="9.5703125" style="63" customWidth="1"/>
    <col min="12814" max="12814" width="11.85546875" style="63" customWidth="1"/>
    <col min="12815" max="12815" width="0" style="63" hidden="1" customWidth="1"/>
    <col min="12816" max="12816" width="7.42578125" style="63" customWidth="1"/>
    <col min="12817" max="12817" width="7.140625" style="63" customWidth="1"/>
    <col min="12818" max="12819" width="8.5703125" style="63" customWidth="1"/>
    <col min="12820" max="12820" width="9" style="63" customWidth="1"/>
    <col min="12821" max="12821" width="10.28515625" style="63" customWidth="1"/>
    <col min="12822" max="12823" width="10.140625" style="63" customWidth="1"/>
    <col min="12824" max="12824" width="9" style="63" customWidth="1"/>
    <col min="12825" max="12825" width="7.85546875" style="63" customWidth="1"/>
    <col min="12826" max="12826" width="8.85546875" style="63" customWidth="1"/>
    <col min="12827" max="12827" width="10.5703125" style="63" bestFit="1" customWidth="1"/>
    <col min="12828" max="12828" width="11.7109375" style="63" bestFit="1" customWidth="1"/>
    <col min="12829" max="13056" width="9.28515625" style="63"/>
    <col min="13057" max="13057" width="5.5703125" style="63" customWidth="1"/>
    <col min="13058" max="13058" width="47.42578125" style="63" customWidth="1"/>
    <col min="13059" max="13060" width="0" style="63" hidden="1" customWidth="1"/>
    <col min="13061" max="13061" width="14.42578125" style="63" customWidth="1"/>
    <col min="13062" max="13062" width="12.42578125" style="63" customWidth="1"/>
    <col min="13063" max="13063" width="9.5703125" style="63" customWidth="1"/>
    <col min="13064" max="13068" width="10" style="63" customWidth="1"/>
    <col min="13069" max="13069" width="9.5703125" style="63" customWidth="1"/>
    <col min="13070" max="13070" width="11.85546875" style="63" customWidth="1"/>
    <col min="13071" max="13071" width="0" style="63" hidden="1" customWidth="1"/>
    <col min="13072" max="13072" width="7.42578125" style="63" customWidth="1"/>
    <col min="13073" max="13073" width="7.140625" style="63" customWidth="1"/>
    <col min="13074" max="13075" width="8.5703125" style="63" customWidth="1"/>
    <col min="13076" max="13076" width="9" style="63" customWidth="1"/>
    <col min="13077" max="13077" width="10.28515625" style="63" customWidth="1"/>
    <col min="13078" max="13079" width="10.140625" style="63" customWidth="1"/>
    <col min="13080" max="13080" width="9" style="63" customWidth="1"/>
    <col min="13081" max="13081" width="7.85546875" style="63" customWidth="1"/>
    <col min="13082" max="13082" width="8.85546875" style="63" customWidth="1"/>
    <col min="13083" max="13083" width="10.5703125" style="63" bestFit="1" customWidth="1"/>
    <col min="13084" max="13084" width="11.7109375" style="63" bestFit="1" customWidth="1"/>
    <col min="13085" max="13312" width="9.28515625" style="63"/>
    <col min="13313" max="13313" width="5.5703125" style="63" customWidth="1"/>
    <col min="13314" max="13314" width="47.42578125" style="63" customWidth="1"/>
    <col min="13315" max="13316" width="0" style="63" hidden="1" customWidth="1"/>
    <col min="13317" max="13317" width="14.42578125" style="63" customWidth="1"/>
    <col min="13318" max="13318" width="12.42578125" style="63" customWidth="1"/>
    <col min="13319" max="13319" width="9.5703125" style="63" customWidth="1"/>
    <col min="13320" max="13324" width="10" style="63" customWidth="1"/>
    <col min="13325" max="13325" width="9.5703125" style="63" customWidth="1"/>
    <col min="13326" max="13326" width="11.85546875" style="63" customWidth="1"/>
    <col min="13327" max="13327" width="0" style="63" hidden="1" customWidth="1"/>
    <col min="13328" max="13328" width="7.42578125" style="63" customWidth="1"/>
    <col min="13329" max="13329" width="7.140625" style="63" customWidth="1"/>
    <col min="13330" max="13331" width="8.5703125" style="63" customWidth="1"/>
    <col min="13332" max="13332" width="9" style="63" customWidth="1"/>
    <col min="13333" max="13333" width="10.28515625" style="63" customWidth="1"/>
    <col min="13334" max="13335" width="10.140625" style="63" customWidth="1"/>
    <col min="13336" max="13336" width="9" style="63" customWidth="1"/>
    <col min="13337" max="13337" width="7.85546875" style="63" customWidth="1"/>
    <col min="13338" max="13338" width="8.85546875" style="63" customWidth="1"/>
    <col min="13339" max="13339" width="10.5703125" style="63" bestFit="1" customWidth="1"/>
    <col min="13340" max="13340" width="11.7109375" style="63" bestFit="1" customWidth="1"/>
    <col min="13341" max="13568" width="9.28515625" style="63"/>
    <col min="13569" max="13569" width="5.5703125" style="63" customWidth="1"/>
    <col min="13570" max="13570" width="47.42578125" style="63" customWidth="1"/>
    <col min="13571" max="13572" width="0" style="63" hidden="1" customWidth="1"/>
    <col min="13573" max="13573" width="14.42578125" style="63" customWidth="1"/>
    <col min="13574" max="13574" width="12.42578125" style="63" customWidth="1"/>
    <col min="13575" max="13575" width="9.5703125" style="63" customWidth="1"/>
    <col min="13576" max="13580" width="10" style="63" customWidth="1"/>
    <col min="13581" max="13581" width="9.5703125" style="63" customWidth="1"/>
    <col min="13582" max="13582" width="11.85546875" style="63" customWidth="1"/>
    <col min="13583" max="13583" width="0" style="63" hidden="1" customWidth="1"/>
    <col min="13584" max="13584" width="7.42578125" style="63" customWidth="1"/>
    <col min="13585" max="13585" width="7.140625" style="63" customWidth="1"/>
    <col min="13586" max="13587" width="8.5703125" style="63" customWidth="1"/>
    <col min="13588" max="13588" width="9" style="63" customWidth="1"/>
    <col min="13589" max="13589" width="10.28515625" style="63" customWidth="1"/>
    <col min="13590" max="13591" width="10.140625" style="63" customWidth="1"/>
    <col min="13592" max="13592" width="9" style="63" customWidth="1"/>
    <col min="13593" max="13593" width="7.85546875" style="63" customWidth="1"/>
    <col min="13594" max="13594" width="8.85546875" style="63" customWidth="1"/>
    <col min="13595" max="13595" width="10.5703125" style="63" bestFit="1" customWidth="1"/>
    <col min="13596" max="13596" width="11.7109375" style="63" bestFit="1" customWidth="1"/>
    <col min="13597" max="13824" width="9.28515625" style="63"/>
    <col min="13825" max="13825" width="5.5703125" style="63" customWidth="1"/>
    <col min="13826" max="13826" width="47.42578125" style="63" customWidth="1"/>
    <col min="13827" max="13828" width="0" style="63" hidden="1" customWidth="1"/>
    <col min="13829" max="13829" width="14.42578125" style="63" customWidth="1"/>
    <col min="13830" max="13830" width="12.42578125" style="63" customWidth="1"/>
    <col min="13831" max="13831" width="9.5703125" style="63" customWidth="1"/>
    <col min="13832" max="13836" width="10" style="63" customWidth="1"/>
    <col min="13837" max="13837" width="9.5703125" style="63" customWidth="1"/>
    <col min="13838" max="13838" width="11.85546875" style="63" customWidth="1"/>
    <col min="13839" max="13839" width="0" style="63" hidden="1" customWidth="1"/>
    <col min="13840" max="13840" width="7.42578125" style="63" customWidth="1"/>
    <col min="13841" max="13841" width="7.140625" style="63" customWidth="1"/>
    <col min="13842" max="13843" width="8.5703125" style="63" customWidth="1"/>
    <col min="13844" max="13844" width="9" style="63" customWidth="1"/>
    <col min="13845" max="13845" width="10.28515625" style="63" customWidth="1"/>
    <col min="13846" max="13847" width="10.140625" style="63" customWidth="1"/>
    <col min="13848" max="13848" width="9" style="63" customWidth="1"/>
    <col min="13849" max="13849" width="7.85546875" style="63" customWidth="1"/>
    <col min="13850" max="13850" width="8.85546875" style="63" customWidth="1"/>
    <col min="13851" max="13851" width="10.5703125" style="63" bestFit="1" customWidth="1"/>
    <col min="13852" max="13852" width="11.7109375" style="63" bestFit="1" customWidth="1"/>
    <col min="13853" max="14080" width="9.28515625" style="63"/>
    <col min="14081" max="14081" width="5.5703125" style="63" customWidth="1"/>
    <col min="14082" max="14082" width="47.42578125" style="63" customWidth="1"/>
    <col min="14083" max="14084" width="0" style="63" hidden="1" customWidth="1"/>
    <col min="14085" max="14085" width="14.42578125" style="63" customWidth="1"/>
    <col min="14086" max="14086" width="12.42578125" style="63" customWidth="1"/>
    <col min="14087" max="14087" width="9.5703125" style="63" customWidth="1"/>
    <col min="14088" max="14092" width="10" style="63" customWidth="1"/>
    <col min="14093" max="14093" width="9.5703125" style="63" customWidth="1"/>
    <col min="14094" max="14094" width="11.85546875" style="63" customWidth="1"/>
    <col min="14095" max="14095" width="0" style="63" hidden="1" customWidth="1"/>
    <col min="14096" max="14096" width="7.42578125" style="63" customWidth="1"/>
    <col min="14097" max="14097" width="7.140625" style="63" customWidth="1"/>
    <col min="14098" max="14099" width="8.5703125" style="63" customWidth="1"/>
    <col min="14100" max="14100" width="9" style="63" customWidth="1"/>
    <col min="14101" max="14101" width="10.28515625" style="63" customWidth="1"/>
    <col min="14102" max="14103" width="10.140625" style="63" customWidth="1"/>
    <col min="14104" max="14104" width="9" style="63" customWidth="1"/>
    <col min="14105" max="14105" width="7.85546875" style="63" customWidth="1"/>
    <col min="14106" max="14106" width="8.85546875" style="63" customWidth="1"/>
    <col min="14107" max="14107" width="10.5703125" style="63" bestFit="1" customWidth="1"/>
    <col min="14108" max="14108" width="11.7109375" style="63" bestFit="1" customWidth="1"/>
    <col min="14109" max="14336" width="9.28515625" style="63"/>
    <col min="14337" max="14337" width="5.5703125" style="63" customWidth="1"/>
    <col min="14338" max="14338" width="47.42578125" style="63" customWidth="1"/>
    <col min="14339" max="14340" width="0" style="63" hidden="1" customWidth="1"/>
    <col min="14341" max="14341" width="14.42578125" style="63" customWidth="1"/>
    <col min="14342" max="14342" width="12.42578125" style="63" customWidth="1"/>
    <col min="14343" max="14343" width="9.5703125" style="63" customWidth="1"/>
    <col min="14344" max="14348" width="10" style="63" customWidth="1"/>
    <col min="14349" max="14349" width="9.5703125" style="63" customWidth="1"/>
    <col min="14350" max="14350" width="11.85546875" style="63" customWidth="1"/>
    <col min="14351" max="14351" width="0" style="63" hidden="1" customWidth="1"/>
    <col min="14352" max="14352" width="7.42578125" style="63" customWidth="1"/>
    <col min="14353" max="14353" width="7.140625" style="63" customWidth="1"/>
    <col min="14354" max="14355" width="8.5703125" style="63" customWidth="1"/>
    <col min="14356" max="14356" width="9" style="63" customWidth="1"/>
    <col min="14357" max="14357" width="10.28515625" style="63" customWidth="1"/>
    <col min="14358" max="14359" width="10.140625" style="63" customWidth="1"/>
    <col min="14360" max="14360" width="9" style="63" customWidth="1"/>
    <col min="14361" max="14361" width="7.85546875" style="63" customWidth="1"/>
    <col min="14362" max="14362" width="8.85546875" style="63" customWidth="1"/>
    <col min="14363" max="14363" width="10.5703125" style="63" bestFit="1" customWidth="1"/>
    <col min="14364" max="14364" width="11.7109375" style="63" bestFit="1" customWidth="1"/>
    <col min="14365" max="14592" width="9.28515625" style="63"/>
    <col min="14593" max="14593" width="5.5703125" style="63" customWidth="1"/>
    <col min="14594" max="14594" width="47.42578125" style="63" customWidth="1"/>
    <col min="14595" max="14596" width="0" style="63" hidden="1" customWidth="1"/>
    <col min="14597" max="14597" width="14.42578125" style="63" customWidth="1"/>
    <col min="14598" max="14598" width="12.42578125" style="63" customWidth="1"/>
    <col min="14599" max="14599" width="9.5703125" style="63" customWidth="1"/>
    <col min="14600" max="14604" width="10" style="63" customWidth="1"/>
    <col min="14605" max="14605" width="9.5703125" style="63" customWidth="1"/>
    <col min="14606" max="14606" width="11.85546875" style="63" customWidth="1"/>
    <col min="14607" max="14607" width="0" style="63" hidden="1" customWidth="1"/>
    <col min="14608" max="14608" width="7.42578125" style="63" customWidth="1"/>
    <col min="14609" max="14609" width="7.140625" style="63" customWidth="1"/>
    <col min="14610" max="14611" width="8.5703125" style="63" customWidth="1"/>
    <col min="14612" max="14612" width="9" style="63" customWidth="1"/>
    <col min="14613" max="14613" width="10.28515625" style="63" customWidth="1"/>
    <col min="14614" max="14615" width="10.140625" style="63" customWidth="1"/>
    <col min="14616" max="14616" width="9" style="63" customWidth="1"/>
    <col min="14617" max="14617" width="7.85546875" style="63" customWidth="1"/>
    <col min="14618" max="14618" width="8.85546875" style="63" customWidth="1"/>
    <col min="14619" max="14619" width="10.5703125" style="63" bestFit="1" customWidth="1"/>
    <col min="14620" max="14620" width="11.7109375" style="63" bestFit="1" customWidth="1"/>
    <col min="14621" max="14848" width="9.28515625" style="63"/>
    <col min="14849" max="14849" width="5.5703125" style="63" customWidth="1"/>
    <col min="14850" max="14850" width="47.42578125" style="63" customWidth="1"/>
    <col min="14851" max="14852" width="0" style="63" hidden="1" customWidth="1"/>
    <col min="14853" max="14853" width="14.42578125" style="63" customWidth="1"/>
    <col min="14854" max="14854" width="12.42578125" style="63" customWidth="1"/>
    <col min="14855" max="14855" width="9.5703125" style="63" customWidth="1"/>
    <col min="14856" max="14860" width="10" style="63" customWidth="1"/>
    <col min="14861" max="14861" width="9.5703125" style="63" customWidth="1"/>
    <col min="14862" max="14862" width="11.85546875" style="63" customWidth="1"/>
    <col min="14863" max="14863" width="0" style="63" hidden="1" customWidth="1"/>
    <col min="14864" max="14864" width="7.42578125" style="63" customWidth="1"/>
    <col min="14865" max="14865" width="7.140625" style="63" customWidth="1"/>
    <col min="14866" max="14867" width="8.5703125" style="63" customWidth="1"/>
    <col min="14868" max="14868" width="9" style="63" customWidth="1"/>
    <col min="14869" max="14869" width="10.28515625" style="63" customWidth="1"/>
    <col min="14870" max="14871" width="10.140625" style="63" customWidth="1"/>
    <col min="14872" max="14872" width="9" style="63" customWidth="1"/>
    <col min="14873" max="14873" width="7.85546875" style="63" customWidth="1"/>
    <col min="14874" max="14874" width="8.85546875" style="63" customWidth="1"/>
    <col min="14875" max="14875" width="10.5703125" style="63" bestFit="1" customWidth="1"/>
    <col min="14876" max="14876" width="11.7109375" style="63" bestFit="1" customWidth="1"/>
    <col min="14877" max="15104" width="9.28515625" style="63"/>
    <col min="15105" max="15105" width="5.5703125" style="63" customWidth="1"/>
    <col min="15106" max="15106" width="47.42578125" style="63" customWidth="1"/>
    <col min="15107" max="15108" width="0" style="63" hidden="1" customWidth="1"/>
    <col min="15109" max="15109" width="14.42578125" style="63" customWidth="1"/>
    <col min="15110" max="15110" width="12.42578125" style="63" customWidth="1"/>
    <col min="15111" max="15111" width="9.5703125" style="63" customWidth="1"/>
    <col min="15112" max="15116" width="10" style="63" customWidth="1"/>
    <col min="15117" max="15117" width="9.5703125" style="63" customWidth="1"/>
    <col min="15118" max="15118" width="11.85546875" style="63" customWidth="1"/>
    <col min="15119" max="15119" width="0" style="63" hidden="1" customWidth="1"/>
    <col min="15120" max="15120" width="7.42578125" style="63" customWidth="1"/>
    <col min="15121" max="15121" width="7.140625" style="63" customWidth="1"/>
    <col min="15122" max="15123" width="8.5703125" style="63" customWidth="1"/>
    <col min="15124" max="15124" width="9" style="63" customWidth="1"/>
    <col min="15125" max="15125" width="10.28515625" style="63" customWidth="1"/>
    <col min="15126" max="15127" width="10.140625" style="63" customWidth="1"/>
    <col min="15128" max="15128" width="9" style="63" customWidth="1"/>
    <col min="15129" max="15129" width="7.85546875" style="63" customWidth="1"/>
    <col min="15130" max="15130" width="8.85546875" style="63" customWidth="1"/>
    <col min="15131" max="15131" width="10.5703125" style="63" bestFit="1" customWidth="1"/>
    <col min="15132" max="15132" width="11.7109375" style="63" bestFit="1" customWidth="1"/>
    <col min="15133" max="15360" width="9.28515625" style="63"/>
    <col min="15361" max="15361" width="5.5703125" style="63" customWidth="1"/>
    <col min="15362" max="15362" width="47.42578125" style="63" customWidth="1"/>
    <col min="15363" max="15364" width="0" style="63" hidden="1" customWidth="1"/>
    <col min="15365" max="15365" width="14.42578125" style="63" customWidth="1"/>
    <col min="15366" max="15366" width="12.42578125" style="63" customWidth="1"/>
    <col min="15367" max="15367" width="9.5703125" style="63" customWidth="1"/>
    <col min="15368" max="15372" width="10" style="63" customWidth="1"/>
    <col min="15373" max="15373" width="9.5703125" style="63" customWidth="1"/>
    <col min="15374" max="15374" width="11.85546875" style="63" customWidth="1"/>
    <col min="15375" max="15375" width="0" style="63" hidden="1" customWidth="1"/>
    <col min="15376" max="15376" width="7.42578125" style="63" customWidth="1"/>
    <col min="15377" max="15377" width="7.140625" style="63" customWidth="1"/>
    <col min="15378" max="15379" width="8.5703125" style="63" customWidth="1"/>
    <col min="15380" max="15380" width="9" style="63" customWidth="1"/>
    <col min="15381" max="15381" width="10.28515625" style="63" customWidth="1"/>
    <col min="15382" max="15383" width="10.140625" style="63" customWidth="1"/>
    <col min="15384" max="15384" width="9" style="63" customWidth="1"/>
    <col min="15385" max="15385" width="7.85546875" style="63" customWidth="1"/>
    <col min="15386" max="15386" width="8.85546875" style="63" customWidth="1"/>
    <col min="15387" max="15387" width="10.5703125" style="63" bestFit="1" customWidth="1"/>
    <col min="15388" max="15388" width="11.7109375" style="63" bestFit="1" customWidth="1"/>
    <col min="15389" max="15616" width="9.28515625" style="63"/>
    <col min="15617" max="15617" width="5.5703125" style="63" customWidth="1"/>
    <col min="15618" max="15618" width="47.42578125" style="63" customWidth="1"/>
    <col min="15619" max="15620" width="0" style="63" hidden="1" customWidth="1"/>
    <col min="15621" max="15621" width="14.42578125" style="63" customWidth="1"/>
    <col min="15622" max="15622" width="12.42578125" style="63" customWidth="1"/>
    <col min="15623" max="15623" width="9.5703125" style="63" customWidth="1"/>
    <col min="15624" max="15628" width="10" style="63" customWidth="1"/>
    <col min="15629" max="15629" width="9.5703125" style="63" customWidth="1"/>
    <col min="15630" max="15630" width="11.85546875" style="63" customWidth="1"/>
    <col min="15631" max="15631" width="0" style="63" hidden="1" customWidth="1"/>
    <col min="15632" max="15632" width="7.42578125" style="63" customWidth="1"/>
    <col min="15633" max="15633" width="7.140625" style="63" customWidth="1"/>
    <col min="15634" max="15635" width="8.5703125" style="63" customWidth="1"/>
    <col min="15636" max="15636" width="9" style="63" customWidth="1"/>
    <col min="15637" max="15637" width="10.28515625" style="63" customWidth="1"/>
    <col min="15638" max="15639" width="10.140625" style="63" customWidth="1"/>
    <col min="15640" max="15640" width="9" style="63" customWidth="1"/>
    <col min="15641" max="15641" width="7.85546875" style="63" customWidth="1"/>
    <col min="15642" max="15642" width="8.85546875" style="63" customWidth="1"/>
    <col min="15643" max="15643" width="10.5703125" style="63" bestFit="1" customWidth="1"/>
    <col min="15644" max="15644" width="11.7109375" style="63" bestFit="1" customWidth="1"/>
    <col min="15645" max="15872" width="9.28515625" style="63"/>
    <col min="15873" max="15873" width="5.5703125" style="63" customWidth="1"/>
    <col min="15874" max="15874" width="47.42578125" style="63" customWidth="1"/>
    <col min="15875" max="15876" width="0" style="63" hidden="1" customWidth="1"/>
    <col min="15877" max="15877" width="14.42578125" style="63" customWidth="1"/>
    <col min="15878" max="15878" width="12.42578125" style="63" customWidth="1"/>
    <col min="15879" max="15879" width="9.5703125" style="63" customWidth="1"/>
    <col min="15880" max="15884" width="10" style="63" customWidth="1"/>
    <col min="15885" max="15885" width="9.5703125" style="63" customWidth="1"/>
    <col min="15886" max="15886" width="11.85546875" style="63" customWidth="1"/>
    <col min="15887" max="15887" width="0" style="63" hidden="1" customWidth="1"/>
    <col min="15888" max="15888" width="7.42578125" style="63" customWidth="1"/>
    <col min="15889" max="15889" width="7.140625" style="63" customWidth="1"/>
    <col min="15890" max="15891" width="8.5703125" style="63" customWidth="1"/>
    <col min="15892" max="15892" width="9" style="63" customWidth="1"/>
    <col min="15893" max="15893" width="10.28515625" style="63" customWidth="1"/>
    <col min="15894" max="15895" width="10.140625" style="63" customWidth="1"/>
    <col min="15896" max="15896" width="9" style="63" customWidth="1"/>
    <col min="15897" max="15897" width="7.85546875" style="63" customWidth="1"/>
    <col min="15898" max="15898" width="8.85546875" style="63" customWidth="1"/>
    <col min="15899" max="15899" width="10.5703125" style="63" bestFit="1" customWidth="1"/>
    <col min="15900" max="15900" width="11.7109375" style="63" bestFit="1" customWidth="1"/>
    <col min="15901" max="16128" width="9.28515625" style="63"/>
    <col min="16129" max="16129" width="5.5703125" style="63" customWidth="1"/>
    <col min="16130" max="16130" width="47.42578125" style="63" customWidth="1"/>
    <col min="16131" max="16132" width="0" style="63" hidden="1" customWidth="1"/>
    <col min="16133" max="16133" width="14.42578125" style="63" customWidth="1"/>
    <col min="16134" max="16134" width="12.42578125" style="63" customWidth="1"/>
    <col min="16135" max="16135" width="9.5703125" style="63" customWidth="1"/>
    <col min="16136" max="16140" width="10" style="63" customWidth="1"/>
    <col min="16141" max="16141" width="9.5703125" style="63" customWidth="1"/>
    <col min="16142" max="16142" width="11.85546875" style="63" customWidth="1"/>
    <col min="16143" max="16143" width="0" style="63" hidden="1" customWidth="1"/>
    <col min="16144" max="16144" width="7.42578125" style="63" customWidth="1"/>
    <col min="16145" max="16145" width="7.140625" style="63" customWidth="1"/>
    <col min="16146" max="16147" width="8.5703125" style="63" customWidth="1"/>
    <col min="16148" max="16148" width="9" style="63" customWidth="1"/>
    <col min="16149" max="16149" width="10.28515625" style="63" customWidth="1"/>
    <col min="16150" max="16151" width="10.140625" style="63" customWidth="1"/>
    <col min="16152" max="16152" width="9" style="63" customWidth="1"/>
    <col min="16153" max="16153" width="7.85546875" style="63" customWidth="1"/>
    <col min="16154" max="16154" width="8.85546875" style="63" customWidth="1"/>
    <col min="16155" max="16155" width="10.5703125" style="63" bestFit="1" customWidth="1"/>
    <col min="16156" max="16156" width="11.7109375" style="63" bestFit="1" customWidth="1"/>
    <col min="16157" max="16384" width="9.28515625" style="63"/>
  </cols>
  <sheetData>
    <row r="1" spans="1:27" s="383" customFormat="1" ht="23.25" customHeight="1">
      <c r="A1" s="383" t="s">
        <v>7</v>
      </c>
      <c r="B1" s="384"/>
      <c r="C1" s="384"/>
      <c r="D1" s="384"/>
      <c r="F1" s="385"/>
      <c r="G1" s="385"/>
      <c r="H1" s="385"/>
      <c r="I1" s="740"/>
      <c r="J1" s="814" t="s">
        <v>69</v>
      </c>
      <c r="K1" s="814"/>
      <c r="L1" s="814"/>
      <c r="M1" s="814"/>
      <c r="N1" s="814"/>
      <c r="O1" s="814"/>
      <c r="P1" s="814"/>
      <c r="Q1" s="814"/>
      <c r="R1" s="386"/>
      <c r="S1" s="387"/>
      <c r="T1" s="388"/>
      <c r="U1" s="388"/>
      <c r="V1" s="388"/>
      <c r="W1" s="388"/>
      <c r="X1" s="388"/>
      <c r="Y1" s="388"/>
      <c r="Z1" s="388"/>
    </row>
    <row r="2" spans="1:27" s="383" customFormat="1" ht="23.25" customHeight="1" thickBot="1">
      <c r="A2" s="84" t="s">
        <v>70</v>
      </c>
      <c r="B2" s="84"/>
      <c r="C2" s="388"/>
      <c r="D2" s="388"/>
      <c r="F2" s="63"/>
      <c r="G2" s="63"/>
      <c r="H2" s="815" t="s">
        <v>71</v>
      </c>
      <c r="I2" s="815"/>
      <c r="J2" s="815"/>
      <c r="K2" s="815"/>
      <c r="L2" s="815"/>
      <c r="M2" s="815"/>
      <c r="N2" s="816" t="s">
        <v>246</v>
      </c>
      <c r="O2" s="817"/>
      <c r="P2" s="817"/>
      <c r="Q2" s="817"/>
      <c r="R2" s="389">
        <v>2023</v>
      </c>
      <c r="S2" s="390"/>
      <c r="T2" s="388"/>
      <c r="V2" s="388"/>
      <c r="W2" s="388"/>
      <c r="X2" s="388"/>
      <c r="Y2" s="384"/>
      <c r="Z2" s="384"/>
    </row>
    <row r="3" spans="1:27" s="302" customFormat="1" ht="20.100000000000001" customHeight="1">
      <c r="A3" s="818" t="s">
        <v>53</v>
      </c>
      <c r="B3" s="821" t="s">
        <v>72</v>
      </c>
      <c r="C3" s="743" t="s">
        <v>6</v>
      </c>
      <c r="D3" s="391" t="s">
        <v>6</v>
      </c>
      <c r="E3" s="824" t="s">
        <v>188</v>
      </c>
      <c r="F3" s="827" t="s">
        <v>73</v>
      </c>
      <c r="G3" s="828"/>
      <c r="H3" s="829"/>
      <c r="I3" s="829"/>
      <c r="J3" s="829"/>
      <c r="K3" s="829"/>
      <c r="L3" s="829"/>
      <c r="M3" s="829"/>
      <c r="N3" s="830"/>
      <c r="O3" s="831" t="s">
        <v>74</v>
      </c>
      <c r="P3" s="392" t="s">
        <v>75</v>
      </c>
      <c r="Q3" s="834" t="s">
        <v>76</v>
      </c>
      <c r="R3" s="835"/>
      <c r="S3" s="836"/>
      <c r="T3" s="393"/>
      <c r="U3" s="791" t="s">
        <v>77</v>
      </c>
      <c r="V3" s="794" t="s">
        <v>78</v>
      </c>
      <c r="W3" s="794"/>
      <c r="X3" s="394" t="s">
        <v>79</v>
      </c>
      <c r="Y3" s="395"/>
      <c r="Z3" s="396"/>
      <c r="AA3" s="397"/>
    </row>
    <row r="4" spans="1:27" s="302" customFormat="1" ht="20.100000000000001" customHeight="1">
      <c r="A4" s="819"/>
      <c r="B4" s="822"/>
      <c r="C4" s="398" t="s">
        <v>80</v>
      </c>
      <c r="D4" s="399" t="s">
        <v>81</v>
      </c>
      <c r="E4" s="825"/>
      <c r="F4" s="795" t="s">
        <v>82</v>
      </c>
      <c r="G4" s="400" t="s">
        <v>83</v>
      </c>
      <c r="H4" s="400" t="s">
        <v>84</v>
      </c>
      <c r="I4" s="400" t="s">
        <v>85</v>
      </c>
      <c r="J4" s="400" t="s">
        <v>86</v>
      </c>
      <c r="K4" s="400" t="s">
        <v>87</v>
      </c>
      <c r="L4" s="400" t="s">
        <v>88</v>
      </c>
      <c r="M4" s="401">
        <v>3001</v>
      </c>
      <c r="N4" s="402" t="s">
        <v>89</v>
      </c>
      <c r="O4" s="832"/>
      <c r="P4" s="403" t="s">
        <v>90</v>
      </c>
      <c r="Q4" s="404">
        <v>10</v>
      </c>
      <c r="R4" s="400" t="s">
        <v>91</v>
      </c>
      <c r="S4" s="402" t="s">
        <v>89</v>
      </c>
      <c r="T4" s="745" t="s">
        <v>92</v>
      </c>
      <c r="U4" s="792"/>
      <c r="V4" s="405" t="s">
        <v>92</v>
      </c>
      <c r="W4" s="745" t="s">
        <v>93</v>
      </c>
      <c r="X4" s="741" t="s">
        <v>94</v>
      </c>
      <c r="Y4" s="406" t="s">
        <v>95</v>
      </c>
      <c r="Z4" s="407" t="s">
        <v>91</v>
      </c>
      <c r="AA4" s="397"/>
    </row>
    <row r="5" spans="1:27" s="302" customFormat="1" ht="20.100000000000001" customHeight="1" thickBot="1">
      <c r="A5" s="820"/>
      <c r="B5" s="823"/>
      <c r="C5" s="408" t="s">
        <v>96</v>
      </c>
      <c r="D5" s="409" t="s">
        <v>96</v>
      </c>
      <c r="E5" s="826"/>
      <c r="F5" s="796"/>
      <c r="G5" s="410" t="s">
        <v>97</v>
      </c>
      <c r="H5" s="411" t="s">
        <v>98</v>
      </c>
      <c r="I5" s="411" t="s">
        <v>99</v>
      </c>
      <c r="J5" s="411" t="s">
        <v>100</v>
      </c>
      <c r="K5" s="411" t="s">
        <v>101</v>
      </c>
      <c r="L5" s="411" t="s">
        <v>102</v>
      </c>
      <c r="M5" s="411" t="s">
        <v>103</v>
      </c>
      <c r="N5" s="412" t="s">
        <v>6</v>
      </c>
      <c r="O5" s="833"/>
      <c r="P5" s="413" t="s">
        <v>104</v>
      </c>
      <c r="Q5" s="414" t="s">
        <v>105</v>
      </c>
      <c r="R5" s="411" t="s">
        <v>106</v>
      </c>
      <c r="S5" s="412" t="s">
        <v>6</v>
      </c>
      <c r="T5" s="746" t="s">
        <v>107</v>
      </c>
      <c r="U5" s="793"/>
      <c r="V5" s="415" t="s">
        <v>108</v>
      </c>
      <c r="W5" s="746" t="s">
        <v>109</v>
      </c>
      <c r="X5" s="742" t="s">
        <v>105</v>
      </c>
      <c r="Y5" s="415" t="s">
        <v>105</v>
      </c>
      <c r="Z5" s="416" t="s">
        <v>106</v>
      </c>
    </row>
    <row r="6" spans="1:27" ht="21.95" hidden="1" customHeight="1">
      <c r="A6" s="417">
        <v>1</v>
      </c>
      <c r="B6" s="303" t="s">
        <v>110</v>
      </c>
      <c r="C6" s="418">
        <f>SUM(D6:Z6)</f>
        <v>0</v>
      </c>
      <c r="D6" s="419">
        <f>0</f>
        <v>0</v>
      </c>
      <c r="E6" s="420">
        <f>SUM(H6:Z6)</f>
        <v>0</v>
      </c>
      <c r="F6" s="421">
        <f>'[2]1-7'!E10</f>
        <v>0</v>
      </c>
      <c r="G6" s="422"/>
      <c r="H6" s="422">
        <f>'[2]1-7'!H10</f>
        <v>0</v>
      </c>
      <c r="I6" s="303">
        <f>'[2]1-7'!I10</f>
        <v>0</v>
      </c>
      <c r="J6" s="303">
        <f>'[2]1-7'!J10</f>
        <v>0</v>
      </c>
      <c r="K6" s="303">
        <f>'[2]1-7'!K10</f>
        <v>0</v>
      </c>
      <c r="L6" s="303">
        <f>'[2]1-7'!L10</f>
        <v>0</v>
      </c>
      <c r="M6" s="303">
        <f>'[2]1-7'!M10</f>
        <v>0</v>
      </c>
      <c r="N6" s="423"/>
      <c r="O6" s="424">
        <f>'[2]1-7'!O10</f>
        <v>0</v>
      </c>
      <c r="P6" s="425">
        <f>'[2]1-7'!P10</f>
        <v>0</v>
      </c>
      <c r="Q6" s="421">
        <f>'[2]1-7'!Q10</f>
        <v>0</v>
      </c>
      <c r="R6" s="303">
        <f>'[2]1-7'!R10</f>
        <v>0</v>
      </c>
      <c r="S6" s="423"/>
      <c r="T6" s="424">
        <f>'[2]1-7'!T10</f>
        <v>0</v>
      </c>
      <c r="U6" s="426">
        <f>'[2]1-7'!U10</f>
        <v>0</v>
      </c>
      <c r="V6" s="422">
        <f>'[2]1-7'!V10</f>
        <v>0</v>
      </c>
      <c r="W6" s="427">
        <f>'[2]1-7'!W10</f>
        <v>0</v>
      </c>
      <c r="X6" s="421">
        <f>'[2]1-7'!X10</f>
        <v>0</v>
      </c>
      <c r="Y6" s="303">
        <f>'[2]1-7'!Y10</f>
        <v>0</v>
      </c>
      <c r="Z6" s="303">
        <f>'[2]1-7'!Z10</f>
        <v>0</v>
      </c>
    </row>
    <row r="7" spans="1:27" ht="21.95" customHeight="1">
      <c r="A7" s="428">
        <v>1</v>
      </c>
      <c r="B7" s="19" t="s">
        <v>111</v>
      </c>
      <c r="C7" s="429">
        <f>7950+7815+8549+7356+8401+8614+8611+9320+10516+9399+8967</f>
        <v>95498</v>
      </c>
      <c r="D7" s="430">
        <v>8967</v>
      </c>
      <c r="E7" s="431">
        <f>SUM(F7:Z7)-N7</f>
        <v>14321</v>
      </c>
      <c r="F7" s="432">
        <f>'[2]1-7'!F120</f>
        <v>0</v>
      </c>
      <c r="G7" s="19">
        <f>'[2]1-7'!G120</f>
        <v>1931</v>
      </c>
      <c r="H7" s="433">
        <f>'[2]1-7'!H120</f>
        <v>6121</v>
      </c>
      <c r="I7" s="19">
        <f>'[2]1-7'!I120</f>
        <v>1740</v>
      </c>
      <c r="J7" s="19">
        <f>'[2]1-7'!J120</f>
        <v>4529</v>
      </c>
      <c r="K7" s="19">
        <f>'[2]1-7'!K120</f>
        <v>0</v>
      </c>
      <c r="L7" s="19">
        <f>'[2]1-7'!L120</f>
        <v>0</v>
      </c>
      <c r="M7" s="19">
        <f>'[2]1-7'!M120</f>
        <v>0</v>
      </c>
      <c r="N7" s="434">
        <f>'[2]1-7'!N120</f>
        <v>14321</v>
      </c>
      <c r="O7" s="435">
        <f>'[2]1-7'!O120</f>
        <v>0</v>
      </c>
      <c r="P7" s="432">
        <f>'[2]1-7'!P120</f>
        <v>0</v>
      </c>
      <c r="Q7" s="436">
        <f>'[2]1-7'!Q120</f>
        <v>0</v>
      </c>
      <c r="R7" s="19">
        <f>'[2]1-7'!R120</f>
        <v>0</v>
      </c>
      <c r="S7" s="437">
        <f>'[2]1-7'!T120</f>
        <v>0</v>
      </c>
      <c r="T7" s="435">
        <f>'[2]1-7'!T120</f>
        <v>0</v>
      </c>
      <c r="U7" s="438">
        <f>'[2]1-7'!U120</f>
        <v>0</v>
      </c>
      <c r="V7" s="433">
        <f>'[2]1-7'!V120</f>
        <v>0</v>
      </c>
      <c r="W7" s="273">
        <f>'[2]1-7'!W120</f>
        <v>0</v>
      </c>
      <c r="X7" s="436">
        <f>'[2]1-7'!X120</f>
        <v>0</v>
      </c>
      <c r="Y7" s="19">
        <f>'[2]1-7'!Y120</f>
        <v>0</v>
      </c>
      <c r="Z7" s="439">
        <f>'[2]1-7'!Z120</f>
        <v>0</v>
      </c>
    </row>
    <row r="8" spans="1:27" ht="21.95" customHeight="1">
      <c r="A8" s="428">
        <v>2</v>
      </c>
      <c r="B8" s="19" t="s">
        <v>112</v>
      </c>
      <c r="C8" s="429">
        <f>13212+13985+16279+13575+14687+15793+16302+13230+17680+16761+17569</f>
        <v>169073</v>
      </c>
      <c r="D8" s="430">
        <v>17569</v>
      </c>
      <c r="E8" s="431">
        <f>SUM(F8:Z8)-N8</f>
        <v>26992</v>
      </c>
      <c r="F8" s="432">
        <f>'[2]2-7'!F45</f>
        <v>0</v>
      </c>
      <c r="G8" s="19">
        <f>'[2]2-7'!G45</f>
        <v>0</v>
      </c>
      <c r="H8" s="433">
        <f>'[2]2-7'!H45</f>
        <v>0</v>
      </c>
      <c r="I8" s="433">
        <f>'[2]2-7'!I45</f>
        <v>0</v>
      </c>
      <c r="J8" s="433">
        <f>'[2]2-7'!J45</f>
        <v>0</v>
      </c>
      <c r="K8" s="433">
        <f>'[2]2-7'!K45</f>
        <v>0</v>
      </c>
      <c r="L8" s="433">
        <f>'[2]2-7'!L45</f>
        <v>0</v>
      </c>
      <c r="M8" s="433">
        <f>'[2]2-7'!M45</f>
        <v>0</v>
      </c>
      <c r="N8" s="440">
        <f>'[2]2-7'!N45</f>
        <v>0</v>
      </c>
      <c r="O8" s="435">
        <f>'[2]2-7'!O45</f>
        <v>0</v>
      </c>
      <c r="P8" s="432">
        <f>'[2]2-7'!P45</f>
        <v>0</v>
      </c>
      <c r="Q8" s="436">
        <f>'[2]2-7'!Q45</f>
        <v>0</v>
      </c>
      <c r="R8" s="433">
        <f>'[2]2-7'!R45</f>
        <v>0</v>
      </c>
      <c r="S8" s="440">
        <f>'[2]2-7'!T45</f>
        <v>0</v>
      </c>
      <c r="T8" s="435">
        <f>'[2]2-7'!T45</f>
        <v>0</v>
      </c>
      <c r="U8" s="438">
        <f>'[2]2-7'!U45</f>
        <v>5153</v>
      </c>
      <c r="V8" s="433">
        <f>'[2]2-7'!V45</f>
        <v>5378</v>
      </c>
      <c r="W8" s="435">
        <f>'[2]2-7'!W45</f>
        <v>14604</v>
      </c>
      <c r="X8" s="436">
        <f>'[2]2-7'!X45</f>
        <v>292</v>
      </c>
      <c r="Y8" s="433">
        <f>'[2]2-7'!Y45</f>
        <v>288</v>
      </c>
      <c r="Z8" s="439">
        <f>'[2]2-7'!Z45</f>
        <v>1277</v>
      </c>
    </row>
    <row r="9" spans="1:27" ht="21.95" customHeight="1">
      <c r="A9" s="428">
        <v>3</v>
      </c>
      <c r="B9" s="19" t="s">
        <v>113</v>
      </c>
      <c r="C9" s="429">
        <f>11434+9399+12908+9041+9148+11276+11170+12349+14100+15336+13397</f>
        <v>129558</v>
      </c>
      <c r="D9" s="430">
        <v>13397</v>
      </c>
      <c r="E9" s="431">
        <f>SUM(F9:Z9)-N9</f>
        <v>26786</v>
      </c>
      <c r="F9" s="432">
        <f>'[2]2-7'!F188</f>
        <v>0</v>
      </c>
      <c r="G9" s="19">
        <f>'[2]2-7'!G188</f>
        <v>0</v>
      </c>
      <c r="H9" s="433">
        <f>'[2]2-7'!H188</f>
        <v>10399</v>
      </c>
      <c r="I9" s="19">
        <f>'[2]2-7'!I188</f>
        <v>0</v>
      </c>
      <c r="J9" s="19">
        <f>'[2]2-7'!J188</f>
        <v>0</v>
      </c>
      <c r="K9" s="19">
        <f>'[2]2-7'!K188</f>
        <v>0</v>
      </c>
      <c r="L9" s="19">
        <f>'[2]2-7'!L188</f>
        <v>0</v>
      </c>
      <c r="M9" s="19">
        <f>'[2]2-7'!M188</f>
        <v>0</v>
      </c>
      <c r="N9" s="434">
        <f>'[2]2-7'!N188</f>
        <v>10399</v>
      </c>
      <c r="O9" s="435">
        <f>'[2]2-7'!O188</f>
        <v>0</v>
      </c>
      <c r="P9" s="432">
        <f>'[2]2-7'!P188</f>
        <v>0</v>
      </c>
      <c r="Q9" s="436">
        <f>'[2]2-7'!Q188</f>
        <v>0</v>
      </c>
      <c r="R9" s="19">
        <f>'[2]2-7'!R188</f>
        <v>0</v>
      </c>
      <c r="S9" s="434">
        <f>'[2]2-7'!T188</f>
        <v>0</v>
      </c>
      <c r="T9" s="435">
        <f>'[2]2-7'!T188</f>
        <v>0</v>
      </c>
      <c r="U9" s="438">
        <f>'[2]2-7'!U188</f>
        <v>3988</v>
      </c>
      <c r="V9" s="433">
        <f>'[2]2-7'!V188</f>
        <v>1084</v>
      </c>
      <c r="W9" s="273">
        <f>'[2]2-7'!W188</f>
        <v>11315</v>
      </c>
      <c r="X9" s="436">
        <f>'[2]2-7'!X188</f>
        <v>0</v>
      </c>
      <c r="Y9" s="19">
        <f>'[2]2-7'!Y188</f>
        <v>0</v>
      </c>
      <c r="Z9" s="439">
        <f>'[2]2-7'!Z188</f>
        <v>0</v>
      </c>
    </row>
    <row r="10" spans="1:27" ht="21.95" hidden="1" customHeight="1">
      <c r="A10" s="428"/>
      <c r="B10" s="19" t="s">
        <v>114</v>
      </c>
      <c r="C10" s="19">
        <f>125+125+174+154+165+193+230+225+171+183+201</f>
        <v>1946</v>
      </c>
      <c r="D10" s="273">
        <v>201</v>
      </c>
      <c r="E10" s="431">
        <f>SUM(F10:Z10)</f>
        <v>0</v>
      </c>
      <c r="F10" s="432">
        <f>'[2]3-7'!F25</f>
        <v>0</v>
      </c>
      <c r="G10" s="19">
        <f>'[2]3-7'!G25</f>
        <v>0</v>
      </c>
      <c r="H10" s="433">
        <f>'[2]3-7'!H25</f>
        <v>0</v>
      </c>
      <c r="I10" s="19">
        <f>'[2]3-7'!I25</f>
        <v>0</v>
      </c>
      <c r="J10" s="19">
        <f>'[2]3-7'!J25</f>
        <v>0</v>
      </c>
      <c r="K10" s="19">
        <f>'[2]3-7'!K25</f>
        <v>0</v>
      </c>
      <c r="L10" s="19">
        <f>'[2]3-7'!L25</f>
        <v>0</v>
      </c>
      <c r="M10" s="19">
        <f>'[2]3-7'!M25</f>
        <v>0</v>
      </c>
      <c r="N10" s="437">
        <f>'[2]3-7'!N25</f>
        <v>0</v>
      </c>
      <c r="O10" s="435">
        <f>'[2]3-7'!O25</f>
        <v>0</v>
      </c>
      <c r="P10" s="432">
        <f>'[2]3-7'!P25</f>
        <v>0</v>
      </c>
      <c r="Q10" s="436">
        <f>'[2]3-7'!Q25</f>
        <v>0</v>
      </c>
      <c r="R10" s="19">
        <f>'[2]3-7'!R25</f>
        <v>0</v>
      </c>
      <c r="S10" s="437">
        <f>'[2]3-7'!T25</f>
        <v>0</v>
      </c>
      <c r="T10" s="435">
        <f>'[2]3-7'!T25</f>
        <v>0</v>
      </c>
      <c r="U10" s="438">
        <f>'[2]3-7'!U25</f>
        <v>0</v>
      </c>
      <c r="V10" s="433">
        <f>'[2]3-7'!V25</f>
        <v>0</v>
      </c>
      <c r="W10" s="273">
        <f>'[2]3-7'!W25</f>
        <v>0</v>
      </c>
      <c r="X10" s="436">
        <f>'[2]3-7'!X25</f>
        <v>0</v>
      </c>
      <c r="Y10" s="19">
        <f>'[2]3-7'!Y25</f>
        <v>0</v>
      </c>
      <c r="Z10" s="439">
        <f>'[2]3-7'!Z25</f>
        <v>0</v>
      </c>
    </row>
    <row r="11" spans="1:27" ht="21.95" customHeight="1">
      <c r="A11" s="428">
        <v>4</v>
      </c>
      <c r="B11" s="19" t="s">
        <v>115</v>
      </c>
      <c r="C11" s="429">
        <f>113+117+98+110+137+85+95+145+103+119+158</f>
        <v>1280</v>
      </c>
      <c r="D11" s="430">
        <v>158</v>
      </c>
      <c r="E11" s="431">
        <f>SUM(F11:Z11)-N11</f>
        <v>607</v>
      </c>
      <c r="F11" s="432">
        <f>'[2]3-7'!F33</f>
        <v>607</v>
      </c>
      <c r="G11" s="19">
        <f>'[2]3-7'!G33</f>
        <v>0</v>
      </c>
      <c r="H11" s="433">
        <f>'[2]3-7'!H33</f>
        <v>0</v>
      </c>
      <c r="I11" s="19">
        <f>'[2]3-7'!I33</f>
        <v>0</v>
      </c>
      <c r="J11" s="19">
        <f>'[2]3-7'!J33</f>
        <v>0</v>
      </c>
      <c r="K11" s="19">
        <f>'[2]3-7'!K33</f>
        <v>0</v>
      </c>
      <c r="L11" s="19">
        <f>'[2]3-7'!L33</f>
        <v>0</v>
      </c>
      <c r="M11" s="19">
        <f>'[2]3-7'!M33</f>
        <v>0</v>
      </c>
      <c r="N11" s="434">
        <f>'[2]3-7'!N33</f>
        <v>607</v>
      </c>
      <c r="O11" s="435">
        <f>'[2]3-7'!O33</f>
        <v>0</v>
      </c>
      <c r="P11" s="432">
        <f>'[2]3-7'!P33</f>
        <v>0</v>
      </c>
      <c r="Q11" s="436">
        <f>'[2]3-7'!Q33</f>
        <v>0</v>
      </c>
      <c r="R11" s="19">
        <f>'[2]3-7'!R33</f>
        <v>0</v>
      </c>
      <c r="S11" s="434">
        <f>'[2]3-7'!T33</f>
        <v>0</v>
      </c>
      <c r="T11" s="435">
        <f>'[2]3-7'!T33</f>
        <v>0</v>
      </c>
      <c r="U11" s="438">
        <f>'[2]3-7'!U33</f>
        <v>0</v>
      </c>
      <c r="V11" s="433">
        <f>'[2]3-7'!V33</f>
        <v>0</v>
      </c>
      <c r="W11" s="273">
        <f>'[2]3-7'!W33</f>
        <v>0</v>
      </c>
      <c r="X11" s="436">
        <f>'[2]3-7'!X33</f>
        <v>0</v>
      </c>
      <c r="Y11" s="19">
        <f>'[2]3-7'!Y33</f>
        <v>0</v>
      </c>
      <c r="Z11" s="439">
        <f>'[2]3-7'!Z33</f>
        <v>0</v>
      </c>
    </row>
    <row r="12" spans="1:27" ht="21.95" customHeight="1">
      <c r="A12" s="428">
        <v>5</v>
      </c>
      <c r="B12" s="19" t="s">
        <v>116</v>
      </c>
      <c r="C12" s="429">
        <f>2449+3096+2091+2304+3350+3852+3132+3240+3154+2181+3602</f>
        <v>32451</v>
      </c>
      <c r="D12" s="430">
        <v>3602</v>
      </c>
      <c r="E12" s="431">
        <f>SUM(F12:Z12)</f>
        <v>9205</v>
      </c>
      <c r="F12" s="432">
        <f>'[2]3-7'!F36</f>
        <v>0</v>
      </c>
      <c r="G12" s="19">
        <f>'[2]3-7'!G36</f>
        <v>0</v>
      </c>
      <c r="H12" s="433">
        <f>'[2]3-7'!H36</f>
        <v>0</v>
      </c>
      <c r="I12" s="19">
        <f>'[2]3-7'!I36</f>
        <v>0</v>
      </c>
      <c r="J12" s="19">
        <f>'[2]3-7'!J36</f>
        <v>0</v>
      </c>
      <c r="K12" s="19">
        <f>'[2]3-7'!K36</f>
        <v>0</v>
      </c>
      <c r="L12" s="19">
        <f>'[2]3-7'!L36</f>
        <v>0</v>
      </c>
      <c r="M12" s="19">
        <f>'[2]3-7'!M36</f>
        <v>0</v>
      </c>
      <c r="N12" s="434">
        <f>'[2]3-7'!N35</f>
        <v>3924</v>
      </c>
      <c r="O12" s="435">
        <f>'[2]3-7'!O36</f>
        <v>0</v>
      </c>
      <c r="P12" s="432">
        <f>'[2]3-7'!P36</f>
        <v>0</v>
      </c>
      <c r="Q12" s="436">
        <f>'[2]3-7'!Q36</f>
        <v>0</v>
      </c>
      <c r="R12" s="19">
        <f>'[2]3-7'!R36</f>
        <v>0</v>
      </c>
      <c r="S12" s="437">
        <f>'[2]3-7'!T36</f>
        <v>0</v>
      </c>
      <c r="T12" s="435">
        <f>'[2]3-7'!T36</f>
        <v>0</v>
      </c>
      <c r="U12" s="438">
        <f>'[2]3-7'!U36</f>
        <v>1075</v>
      </c>
      <c r="V12" s="433">
        <f>'[2]3-7'!V36</f>
        <v>215</v>
      </c>
      <c r="W12" s="273">
        <f>'[2]3-7'!W36</f>
        <v>3991</v>
      </c>
      <c r="X12" s="436">
        <f>'[2]3-7'!X36</f>
        <v>0</v>
      </c>
      <c r="Y12" s="19">
        <f>'[2]3-7'!Y36</f>
        <v>0</v>
      </c>
      <c r="Z12" s="439">
        <f>'[2]3-7'!Z36</f>
        <v>0</v>
      </c>
    </row>
    <row r="13" spans="1:27" ht="21.95" customHeight="1">
      <c r="A13" s="428">
        <v>6</v>
      </c>
      <c r="B13" s="19" t="s">
        <v>117</v>
      </c>
      <c r="C13" s="429">
        <f>674+571+750+630+865+783+776+632+484+595+598</f>
        <v>7358</v>
      </c>
      <c r="D13" s="430">
        <v>598</v>
      </c>
      <c r="E13" s="431">
        <f>SUM(F13:Z13)-S13</f>
        <v>1704</v>
      </c>
      <c r="F13" s="432">
        <f>'[2]4-7'!F11</f>
        <v>0</v>
      </c>
      <c r="G13" s="19">
        <f>'[2]4-7'!G11</f>
        <v>0</v>
      </c>
      <c r="H13" s="433">
        <f>'[2]4-7'!H11</f>
        <v>0</v>
      </c>
      <c r="I13" s="19">
        <f>'[2]4-7'!I11</f>
        <v>0</v>
      </c>
      <c r="J13" s="19">
        <f>'[2]4-7'!J11</f>
        <v>0</v>
      </c>
      <c r="K13" s="19">
        <f>'[2]4-7'!K11</f>
        <v>0</v>
      </c>
      <c r="L13" s="19">
        <f>'[2]4-7'!L11</f>
        <v>0</v>
      </c>
      <c r="M13" s="19">
        <f>'[2]4-7'!M11</f>
        <v>0</v>
      </c>
      <c r="N13" s="434">
        <f>'[2]4-7'!N11</f>
        <v>0</v>
      </c>
      <c r="O13" s="435">
        <f>'[2]4-7'!O11</f>
        <v>0</v>
      </c>
      <c r="P13" s="432">
        <f>'[2]4-7'!P11</f>
        <v>0</v>
      </c>
      <c r="Q13" s="436">
        <f>'[2]4-7'!Q11</f>
        <v>4</v>
      </c>
      <c r="R13" s="19">
        <f>'[2]4-7'!R11</f>
        <v>0</v>
      </c>
      <c r="S13" s="434">
        <f>'[2]4-7'!S11</f>
        <v>4</v>
      </c>
      <c r="T13" s="435">
        <f>'[2]4-7'!T11</f>
        <v>0</v>
      </c>
      <c r="U13" s="438">
        <f>'[2]4-7'!U11</f>
        <v>0</v>
      </c>
      <c r="V13" s="433">
        <f>'[2]4-7'!V11</f>
        <v>0</v>
      </c>
      <c r="W13" s="273">
        <f>'[2]4-7'!W11</f>
        <v>0</v>
      </c>
      <c r="X13" s="436">
        <f>'[2]4-7'!X11</f>
        <v>90</v>
      </c>
      <c r="Y13" s="19">
        <f>'[2]4-7'!Y11</f>
        <v>158</v>
      </c>
      <c r="Z13" s="439">
        <f>'[2]4-7'!Z11</f>
        <v>1452</v>
      </c>
    </row>
    <row r="14" spans="1:27" ht="21.95" customHeight="1">
      <c r="A14" s="428">
        <v>7</v>
      </c>
      <c r="B14" s="19" t="s">
        <v>118</v>
      </c>
      <c r="C14" s="429">
        <f>62+130+138+99+150+163+123+53+166+167+189</f>
        <v>1440</v>
      </c>
      <c r="D14" s="430">
        <v>189</v>
      </c>
      <c r="E14" s="431">
        <f>SUM(F14:Z14)-S14</f>
        <v>226</v>
      </c>
      <c r="F14" s="432">
        <f>'[2]4-7'!F17</f>
        <v>0</v>
      </c>
      <c r="G14" s="19">
        <f>'[2]4-7'!G17</f>
        <v>0</v>
      </c>
      <c r="H14" s="433">
        <f>'[2]4-7'!H17</f>
        <v>0</v>
      </c>
      <c r="I14" s="19">
        <f>'[2]4-7'!I17</f>
        <v>0</v>
      </c>
      <c r="J14" s="19">
        <f>'[2]4-7'!J17</f>
        <v>0</v>
      </c>
      <c r="K14" s="19">
        <f>'[2]4-7'!K17</f>
        <v>0</v>
      </c>
      <c r="L14" s="19">
        <f>'[2]4-7'!L17</f>
        <v>0</v>
      </c>
      <c r="M14" s="19">
        <f>'[2]4-7'!M17</f>
        <v>0</v>
      </c>
      <c r="N14" s="434">
        <f>'[2]4-7'!N17</f>
        <v>0</v>
      </c>
      <c r="O14" s="435">
        <f>'[2]4-7'!O17</f>
        <v>0</v>
      </c>
      <c r="P14" s="432">
        <f>'[2]4-7'!P17</f>
        <v>0</v>
      </c>
      <c r="Q14" s="436">
        <v>0</v>
      </c>
      <c r="R14" s="19">
        <f>'[2]4-7'!R17</f>
        <v>0</v>
      </c>
      <c r="S14" s="434">
        <f>'[2]4-7'!S17</f>
        <v>0</v>
      </c>
      <c r="T14" s="435">
        <f>'[2]4-7'!T17</f>
        <v>0</v>
      </c>
      <c r="U14" s="438">
        <f>'[2]4-7'!U17</f>
        <v>0</v>
      </c>
      <c r="V14" s="433">
        <f>'[2]4-7'!V17</f>
        <v>0</v>
      </c>
      <c r="W14" s="273">
        <f>'[2]4-7'!W17</f>
        <v>0</v>
      </c>
      <c r="X14" s="436">
        <f>'[2]4-7'!X17</f>
        <v>0</v>
      </c>
      <c r="Y14" s="19">
        <f>'[2]4-7'!Y17</f>
        <v>0</v>
      </c>
      <c r="Z14" s="439">
        <f>'[2]4-7'!Z17</f>
        <v>226</v>
      </c>
    </row>
    <row r="15" spans="1:27" ht="21.95" customHeight="1">
      <c r="A15" s="428">
        <v>8</v>
      </c>
      <c r="B15" s="19" t="s">
        <v>119</v>
      </c>
      <c r="C15" s="429">
        <f>242+387+360+269+390+454+364+393+403+390+388</f>
        <v>4040</v>
      </c>
      <c r="D15" s="430">
        <v>388</v>
      </c>
      <c r="E15" s="431">
        <f>SUM(F15:Z15)</f>
        <v>851</v>
      </c>
      <c r="F15" s="432">
        <f>'[2]4-7'!F49</f>
        <v>0</v>
      </c>
      <c r="G15" s="19">
        <f>'[2]4-7'!G49</f>
        <v>0</v>
      </c>
      <c r="H15" s="433">
        <f>'[2]4-7'!H49</f>
        <v>0</v>
      </c>
      <c r="I15" s="19">
        <f>'[2]4-7'!I49</f>
        <v>0</v>
      </c>
      <c r="J15" s="19">
        <f>'[2]4-7'!J49</f>
        <v>0</v>
      </c>
      <c r="K15" s="19">
        <f>'[2]4-7'!K49</f>
        <v>0</v>
      </c>
      <c r="L15" s="19">
        <f>'[2]4-7'!L49</f>
        <v>0</v>
      </c>
      <c r="M15" s="19">
        <f>'[2]4-7'!M49</f>
        <v>0</v>
      </c>
      <c r="N15" s="434">
        <f>'[2]4-7'!N49</f>
        <v>851</v>
      </c>
      <c r="O15" s="435">
        <f>'[2]4-7'!O49</f>
        <v>0</v>
      </c>
      <c r="P15" s="432">
        <f>'[2]4-7'!P49</f>
        <v>0</v>
      </c>
      <c r="Q15" s="436">
        <f>'[2]4-7'!Q49</f>
        <v>0</v>
      </c>
      <c r="R15" s="19">
        <f>'[2]4-7'!R49</f>
        <v>0</v>
      </c>
      <c r="S15" s="434">
        <f>'[2]4-7'!S49</f>
        <v>0</v>
      </c>
      <c r="T15" s="435">
        <f>'[2]4-7'!T49</f>
        <v>0</v>
      </c>
      <c r="U15" s="438">
        <f>'[2]4-7'!U49</f>
        <v>0</v>
      </c>
      <c r="V15" s="433">
        <f>'[2]4-7'!V49</f>
        <v>0</v>
      </c>
      <c r="W15" s="273">
        <f>'[2]4-7'!W49</f>
        <v>0</v>
      </c>
      <c r="X15" s="436">
        <f>'[2]4-7'!X49</f>
        <v>0</v>
      </c>
      <c r="Y15" s="19">
        <f>'[2]4-7'!Y49</f>
        <v>0</v>
      </c>
      <c r="Z15" s="439">
        <f>'[2]4-7'!Z49</f>
        <v>0</v>
      </c>
    </row>
    <row r="16" spans="1:27" ht="21.95" customHeight="1">
      <c r="A16" s="428">
        <v>9</v>
      </c>
      <c r="B16" s="19" t="s">
        <v>120</v>
      </c>
      <c r="C16" s="429">
        <f>25888+22727+35392+28301+32973+35311+30632+39736+39291+41083+44491</f>
        <v>375825</v>
      </c>
      <c r="D16" s="430">
        <v>44491</v>
      </c>
      <c r="E16" s="431">
        <f>SUM(F16:Z16)-N16</f>
        <v>52845</v>
      </c>
      <c r="F16" s="432">
        <f>'[2]5-7'!F113</f>
        <v>1702</v>
      </c>
      <c r="G16" s="19">
        <f>'[2]5-7'!G113</f>
        <v>0</v>
      </c>
      <c r="H16" s="433">
        <f>'[2]5-7'!H113</f>
        <v>12990</v>
      </c>
      <c r="I16" s="19">
        <f>'[2]5-7'!I113</f>
        <v>3633</v>
      </c>
      <c r="J16" s="19">
        <f>'[2]5-7'!J113</f>
        <v>0</v>
      </c>
      <c r="K16" s="19">
        <f>'[2]5-7'!K113</f>
        <v>590</v>
      </c>
      <c r="L16" s="19">
        <f>'[2]5-7'!L113</f>
        <v>0</v>
      </c>
      <c r="M16" s="19">
        <f>'[2]5-7'!M113</f>
        <v>0</v>
      </c>
      <c r="N16" s="434">
        <f>'[2]5-7'!N113</f>
        <v>18915</v>
      </c>
      <c r="O16" s="435">
        <f>'[2]5-7'!O113</f>
        <v>0</v>
      </c>
      <c r="P16" s="432">
        <f>'[2]5-7'!P113</f>
        <v>663</v>
      </c>
      <c r="Q16" s="436">
        <f>'[2]5-7'!Q113</f>
        <v>0</v>
      </c>
      <c r="R16" s="19">
        <f>'[2]5-7'!R113</f>
        <v>0</v>
      </c>
      <c r="S16" s="437">
        <f>'[2]5-7'!T113</f>
        <v>0</v>
      </c>
      <c r="T16" s="435">
        <f>'[2]5-7'!T113</f>
        <v>0</v>
      </c>
      <c r="U16" s="438">
        <f>'[2]5-7'!U113</f>
        <v>3404</v>
      </c>
      <c r="V16" s="433">
        <f>'[2]5-7'!V113</f>
        <v>7868</v>
      </c>
      <c r="W16" s="273">
        <f>'[2]5-7'!W113</f>
        <v>21995</v>
      </c>
      <c r="X16" s="436">
        <f>'[2]5-7'!X113</f>
        <v>0</v>
      </c>
      <c r="Y16" s="19">
        <f>'[2]5-7'!Y113</f>
        <v>0</v>
      </c>
      <c r="Z16" s="439">
        <f>'[2]5-7'!Z113</f>
        <v>0</v>
      </c>
    </row>
    <row r="17" spans="1:28" ht="21.95" customHeight="1">
      <c r="A17" s="428">
        <v>10</v>
      </c>
      <c r="B17" s="19" t="s">
        <v>121</v>
      </c>
      <c r="C17" s="429">
        <f>7394+8520+9855+6440+10488+11153+9315+8230+7473+10998+8720</f>
        <v>98586</v>
      </c>
      <c r="D17" s="430">
        <v>8720</v>
      </c>
      <c r="E17" s="431">
        <f>SUM(F17:Z17)-N17</f>
        <v>16225</v>
      </c>
      <c r="F17" s="432">
        <f>'[2]6-7'!F76</f>
        <v>2295</v>
      </c>
      <c r="G17" s="19">
        <f>'[2]6-7'!G76</f>
        <v>0</v>
      </c>
      <c r="H17" s="433">
        <f>'[2]6-7'!H76</f>
        <v>571</v>
      </c>
      <c r="I17" s="433">
        <f>'[2]6-7'!I76</f>
        <v>2074</v>
      </c>
      <c r="J17" s="433">
        <f>'[2]6-7'!J76</f>
        <v>643</v>
      </c>
      <c r="K17" s="433">
        <f>'[2]6-7'!K76</f>
        <v>0</v>
      </c>
      <c r="L17" s="433">
        <f>'[2]6-7'!L76</f>
        <v>0</v>
      </c>
      <c r="M17" s="433">
        <f>'[2]6-7'!M76</f>
        <v>0</v>
      </c>
      <c r="N17" s="441">
        <f>'[2]6-7'!N76</f>
        <v>5583</v>
      </c>
      <c r="O17" s="435">
        <f>'[2]6-7'!O76</f>
        <v>0</v>
      </c>
      <c r="P17" s="432">
        <f>'[2]6-7'!P76</f>
        <v>0</v>
      </c>
      <c r="Q17" s="436">
        <f>'[2]6-7'!Q76</f>
        <v>0</v>
      </c>
      <c r="R17" s="433">
        <f>'[2]6-7'!R76</f>
        <v>0</v>
      </c>
      <c r="S17" s="440">
        <f>'[2]6-7'!T76</f>
        <v>0</v>
      </c>
      <c r="T17" s="435">
        <f>'[2]6-7'!T76</f>
        <v>0</v>
      </c>
      <c r="U17" s="438">
        <f>'[2]6-7'!U76</f>
        <v>5193</v>
      </c>
      <c r="V17" s="433">
        <f>'[2]6-7'!V76</f>
        <v>9</v>
      </c>
      <c r="W17" s="435">
        <f>'[2]6-7'!W76</f>
        <v>5440</v>
      </c>
      <c r="X17" s="436">
        <f>'[2]6-7'!X76</f>
        <v>0</v>
      </c>
      <c r="Y17" s="433">
        <f>'[2]6-7'!Y76</f>
        <v>0</v>
      </c>
      <c r="Z17" s="439">
        <f>'[2]6-7'!Z76</f>
        <v>0</v>
      </c>
    </row>
    <row r="18" spans="1:28" s="442" customFormat="1" ht="21.95" customHeight="1">
      <c r="A18" s="428">
        <v>11</v>
      </c>
      <c r="B18" s="19" t="s">
        <v>68</v>
      </c>
      <c r="C18" s="429">
        <f>371+321+238+122+87+144+159+249+311+291+162</f>
        <v>2455</v>
      </c>
      <c r="D18" s="430">
        <v>162</v>
      </c>
      <c r="E18" s="431">
        <f>SUM(F18:Z18)</f>
        <v>1240</v>
      </c>
      <c r="F18" s="432">
        <f>'[2]7-7'!F39</f>
        <v>0</v>
      </c>
      <c r="G18" s="19">
        <f>'[2]7-7'!G39</f>
        <v>0</v>
      </c>
      <c r="H18" s="433">
        <f>'[2]7-7'!H39</f>
        <v>0</v>
      </c>
      <c r="I18" s="19">
        <f>'[2]7-7'!I39</f>
        <v>0</v>
      </c>
      <c r="J18" s="19">
        <f>'[2]7-7'!J39</f>
        <v>0</v>
      </c>
      <c r="K18" s="19">
        <f>'[2]7-7'!K39</f>
        <v>0</v>
      </c>
      <c r="L18" s="19">
        <f>'[2]7-7'!L39</f>
        <v>0</v>
      </c>
      <c r="M18" s="19">
        <f>'[2]7-7'!M39</f>
        <v>0</v>
      </c>
      <c r="N18" s="434">
        <f>'[2]7-7'!N39</f>
        <v>1240</v>
      </c>
      <c r="O18" s="435">
        <f>'[2]7-7'!O39</f>
        <v>0</v>
      </c>
      <c r="P18" s="432">
        <f>'[2]7-7'!P39</f>
        <v>0</v>
      </c>
      <c r="Q18" s="436">
        <f>'[2]7-7'!Q39</f>
        <v>0</v>
      </c>
      <c r="R18" s="19">
        <f>'[2]7-7'!R39</f>
        <v>0</v>
      </c>
      <c r="S18" s="434">
        <f>'[2]7-7'!T39</f>
        <v>0</v>
      </c>
      <c r="T18" s="435">
        <f>'[2]7-7'!T39</f>
        <v>0</v>
      </c>
      <c r="U18" s="438">
        <f>'[2]7-7'!U39</f>
        <v>0</v>
      </c>
      <c r="V18" s="433">
        <f>'[2]7-7'!V39</f>
        <v>0</v>
      </c>
      <c r="W18" s="273">
        <f>'[2]7-7'!W39</f>
        <v>0</v>
      </c>
      <c r="X18" s="436">
        <f>'[2]7-7'!X39</f>
        <v>0</v>
      </c>
      <c r="Y18" s="19">
        <f>'[2]7-7'!Y39</f>
        <v>0</v>
      </c>
      <c r="Z18" s="439">
        <f>'[2]7-7'!Z39</f>
        <v>0</v>
      </c>
    </row>
    <row r="19" spans="1:28" ht="21.95" customHeight="1">
      <c r="A19" s="428">
        <v>12</v>
      </c>
      <c r="B19" s="19" t="s">
        <v>199</v>
      </c>
      <c r="C19" s="429">
        <f>8383+8612+9625+7656+10245+10476+10069+9513+8230+6696+8932</f>
        <v>98437</v>
      </c>
      <c r="D19" s="430">
        <v>8932</v>
      </c>
      <c r="E19" s="431">
        <f>SUM(F19:Z19)-N19</f>
        <v>584</v>
      </c>
      <c r="F19" s="432">
        <f>+'[2]7-7'!F78</f>
        <v>0</v>
      </c>
      <c r="G19" s="19">
        <f>+'[2]7-7'!G78</f>
        <v>0</v>
      </c>
      <c r="H19" s="433">
        <f>+'[2]7-7'!H78</f>
        <v>501</v>
      </c>
      <c r="I19" s="19">
        <f>+'[2]7-7'!I78</f>
        <v>0</v>
      </c>
      <c r="J19" s="19">
        <f>+'[2]7-7'!J78</f>
        <v>83</v>
      </c>
      <c r="K19" s="19">
        <f>+'[2]7-7'!K78</f>
        <v>0</v>
      </c>
      <c r="L19" s="19">
        <f>+'[2]7-7'!L78</f>
        <v>0</v>
      </c>
      <c r="M19" s="19">
        <f>+'[2]7-7'!M78</f>
        <v>0</v>
      </c>
      <c r="N19" s="434">
        <f>+'[2]7-7'!N78</f>
        <v>584</v>
      </c>
      <c r="O19" s="435">
        <f>+'[2]7-7'!O78</f>
        <v>0</v>
      </c>
      <c r="P19" s="432">
        <f>+'[2]7-7'!P78</f>
        <v>0</v>
      </c>
      <c r="Q19" s="436">
        <f>+'[2]7-7'!Q78</f>
        <v>0</v>
      </c>
      <c r="R19" s="19">
        <f>+'[2]7-7'!R78</f>
        <v>0</v>
      </c>
      <c r="S19" s="434">
        <f>+'[2]7-7'!T78</f>
        <v>0</v>
      </c>
      <c r="T19" s="435">
        <f>+'[2]7-7'!T78</f>
        <v>0</v>
      </c>
      <c r="U19" s="438">
        <f>+'[2]7-7'!U78</f>
        <v>0</v>
      </c>
      <c r="V19" s="433">
        <f>+'[2]7-7'!V78</f>
        <v>0</v>
      </c>
      <c r="W19" s="273">
        <f>+'[2]7-7'!W78</f>
        <v>0</v>
      </c>
      <c r="X19" s="436">
        <f>+'[2]7-7'!X78</f>
        <v>0</v>
      </c>
      <c r="Y19" s="19">
        <f>+'[2]7-7'!Y78</f>
        <v>0</v>
      </c>
      <c r="Z19" s="439">
        <f>+'[2]7-7'!Z78</f>
        <v>0</v>
      </c>
    </row>
    <row r="20" spans="1:28" ht="21.95" hidden="1" customHeight="1">
      <c r="A20" s="443">
        <v>13</v>
      </c>
      <c r="B20" s="304" t="s">
        <v>123</v>
      </c>
      <c r="C20" s="444">
        <f>20+18+18+18+18+18+18+24+24+21+18</f>
        <v>215</v>
      </c>
      <c r="D20" s="445">
        <v>18</v>
      </c>
      <c r="E20" s="446">
        <f>SUM(F20:Z20)-S20</f>
        <v>0</v>
      </c>
      <c r="F20" s="447">
        <f>'[2]7-7'!F124</f>
        <v>0</v>
      </c>
      <c r="G20" s="304">
        <f>'[2]7-7'!G124</f>
        <v>0</v>
      </c>
      <c r="H20" s="448">
        <f>'[2]7-7'!H124</f>
        <v>0</v>
      </c>
      <c r="I20" s="304">
        <f>'[2]7-7'!I124</f>
        <v>0</v>
      </c>
      <c r="J20" s="304">
        <f>'[2]7-7'!J124</f>
        <v>0</v>
      </c>
      <c r="K20" s="304">
        <f>'[2]7-7'!K124</f>
        <v>0</v>
      </c>
      <c r="L20" s="304">
        <f>'[2]7-7'!L124</f>
        <v>0</v>
      </c>
      <c r="M20" s="304">
        <f>'[2]7-7'!M124</f>
        <v>0</v>
      </c>
      <c r="N20" s="449">
        <f>'[2]7-7'!N124</f>
        <v>0</v>
      </c>
      <c r="O20" s="450">
        <f>'[2]7-7'!O124</f>
        <v>0</v>
      </c>
      <c r="P20" s="447">
        <f>'[2]7-7'!P124</f>
        <v>0</v>
      </c>
      <c r="Q20" s="451">
        <f>'[2]7-7'!Q124</f>
        <v>0</v>
      </c>
      <c r="R20" s="304">
        <f>'[2]7-7'!R124</f>
        <v>0</v>
      </c>
      <c r="S20" s="449">
        <f>'[2]7-7'!S124</f>
        <v>0</v>
      </c>
      <c r="T20" s="450">
        <f>'[2]7-7'!T124</f>
        <v>0</v>
      </c>
      <c r="U20" s="452">
        <f>'[2]7-7'!U124</f>
        <v>0</v>
      </c>
      <c r="V20" s="448">
        <f>'[2]7-7'!V124</f>
        <v>0</v>
      </c>
      <c r="W20" s="453">
        <f>'[2]7-7'!W124</f>
        <v>0</v>
      </c>
      <c r="X20" s="451">
        <f>'[2]7-7'!X124</f>
        <v>0</v>
      </c>
      <c r="Y20" s="304">
        <f>'[2]7-7'!Y124</f>
        <v>0</v>
      </c>
      <c r="Z20" s="20">
        <f>'[2]7-7'!Z124</f>
        <v>0</v>
      </c>
    </row>
    <row r="21" spans="1:28" ht="21.95" customHeight="1">
      <c r="A21" s="443">
        <v>13</v>
      </c>
      <c r="B21" s="453" t="s">
        <v>124</v>
      </c>
      <c r="C21" s="444"/>
      <c r="D21" s="445"/>
      <c r="E21" s="446">
        <f>SUM(F21:Z21)-N21-S21</f>
        <v>11417</v>
      </c>
      <c r="F21" s="447">
        <f>'[2]7-7'!F149</f>
        <v>0</v>
      </c>
      <c r="G21" s="304">
        <f>'[2]7-7'!G149</f>
        <v>0</v>
      </c>
      <c r="H21" s="304">
        <f>'[2]7-7'!H149</f>
        <v>0</v>
      </c>
      <c r="I21" s="304">
        <f>'[2]7-7'!I149</f>
        <v>0</v>
      </c>
      <c r="J21" s="304">
        <f>'[2]7-7'!J149</f>
        <v>0</v>
      </c>
      <c r="K21" s="304">
        <f>'[2]7-7'!K149</f>
        <v>0</v>
      </c>
      <c r="L21" s="304">
        <f>'[2]7-7'!L149</f>
        <v>0</v>
      </c>
      <c r="M21" s="448">
        <f>'[2]7-7'!M149</f>
        <v>0</v>
      </c>
      <c r="N21" s="454">
        <f>'[2]7-7'!N149</f>
        <v>0</v>
      </c>
      <c r="O21" s="448"/>
      <c r="P21" s="447">
        <f>'[2]7-7'!P125</f>
        <v>0</v>
      </c>
      <c r="Q21" s="447">
        <f>'[2]7-7'!Q149</f>
        <v>0</v>
      </c>
      <c r="R21" s="304">
        <f>'[2]7-7'!R149</f>
        <v>0</v>
      </c>
      <c r="S21" s="455">
        <f>'[2]7-7'!S149</f>
        <v>0</v>
      </c>
      <c r="T21" s="451">
        <f>'[2]7-7'!T149</f>
        <v>0</v>
      </c>
      <c r="U21" s="451">
        <f>'[2]7-7'!U149</f>
        <v>0</v>
      </c>
      <c r="V21" s="447">
        <f>'[2]7-7'!V149</f>
        <v>0</v>
      </c>
      <c r="W21" s="20">
        <f>'[2]7-7'!W149</f>
        <v>11417</v>
      </c>
      <c r="X21" s="447">
        <f>'[2]7-7'!X149</f>
        <v>0</v>
      </c>
      <c r="Y21" s="304">
        <f>'[2]7-7'!Y149</f>
        <v>0</v>
      </c>
      <c r="Z21" s="439">
        <f>'[2]7-7'!Z149</f>
        <v>0</v>
      </c>
    </row>
    <row r="22" spans="1:28" ht="21.95" customHeight="1" thickBot="1">
      <c r="A22" s="456">
        <v>14</v>
      </c>
      <c r="B22" s="457" t="s">
        <v>125</v>
      </c>
      <c r="C22" s="458"/>
      <c r="D22" s="459"/>
      <c r="E22" s="446">
        <f>SUM(F22:Z22)-N22-S22</f>
        <v>1090</v>
      </c>
      <c r="F22" s="447">
        <f>'[2]7-7'!F165</f>
        <v>0</v>
      </c>
      <c r="G22" s="457">
        <f>'[2]7-7'!G165</f>
        <v>0</v>
      </c>
      <c r="H22" s="457">
        <f>'[2]7-7'!H165</f>
        <v>1039</v>
      </c>
      <c r="I22" s="457">
        <f>'[2]7-7'!I165</f>
        <v>0</v>
      </c>
      <c r="J22" s="457">
        <f>'[2]7-7'!J165</f>
        <v>0</v>
      </c>
      <c r="K22" s="457">
        <f>'[2]7-7'!K165</f>
        <v>0</v>
      </c>
      <c r="L22" s="457">
        <f>'[2]7-7'!L165</f>
        <v>0</v>
      </c>
      <c r="M22" s="450">
        <f>'[2]7-7'!M165</f>
        <v>0</v>
      </c>
      <c r="N22" s="460">
        <f>'[2]7-7'!N165</f>
        <v>1039</v>
      </c>
      <c r="O22" s="461"/>
      <c r="P22" s="447">
        <f>'[2]7-7'!P126</f>
        <v>0</v>
      </c>
      <c r="Q22" s="447">
        <f>'[2]7-7'!Q165</f>
        <v>0</v>
      </c>
      <c r="R22" s="457">
        <f>'[2]7-7'!R165</f>
        <v>0</v>
      </c>
      <c r="S22" s="462">
        <f>'[2]7-7'!S165</f>
        <v>0</v>
      </c>
      <c r="T22" s="463">
        <f>'[2]7-7'!T165</f>
        <v>0</v>
      </c>
      <c r="U22" s="463">
        <f>'[2]7-7'!U165</f>
        <v>0</v>
      </c>
      <c r="V22" s="450">
        <f>'[2]7-7'!V165</f>
        <v>23</v>
      </c>
      <c r="W22" s="21">
        <f>'[2]7-7'!W165</f>
        <v>28</v>
      </c>
      <c r="X22" s="464">
        <f>'[2]7-7'!X165</f>
        <v>0</v>
      </c>
      <c r="Y22" s="457">
        <f>'[2]7-7'!Y165</f>
        <v>0</v>
      </c>
      <c r="Z22" s="21">
        <f>'[2]7-7'!Z165</f>
        <v>0</v>
      </c>
    </row>
    <row r="23" spans="1:28" s="465" customFormat="1" ht="27.95" customHeight="1" thickBot="1">
      <c r="A23" s="627" t="s">
        <v>6</v>
      </c>
      <c r="B23" s="628"/>
      <c r="C23" s="628">
        <f>SUM(C7:C20)</f>
        <v>1018162</v>
      </c>
      <c r="D23" s="629">
        <f>SUM(D6:D20)</f>
        <v>107392</v>
      </c>
      <c r="E23" s="630">
        <f>IF(SUM(E7:E22)=SUM(F23:Z23)+N15+N18+N12-N23+S15-S23,SUM(E7:E22))</f>
        <v>164093</v>
      </c>
      <c r="F23" s="631">
        <f t="shared" ref="F23:N23" si="0">SUM(F6:F22)</f>
        <v>4604</v>
      </c>
      <c r="G23" s="632">
        <f t="shared" si="0"/>
        <v>1931</v>
      </c>
      <c r="H23" s="632">
        <f t="shared" si="0"/>
        <v>31621</v>
      </c>
      <c r="I23" s="632">
        <f t="shared" si="0"/>
        <v>7447</v>
      </c>
      <c r="J23" s="632">
        <f t="shared" si="0"/>
        <v>5255</v>
      </c>
      <c r="K23" s="632">
        <f t="shared" si="0"/>
        <v>590</v>
      </c>
      <c r="L23" s="632">
        <f t="shared" si="0"/>
        <v>0</v>
      </c>
      <c r="M23" s="632">
        <f t="shared" si="0"/>
        <v>0</v>
      </c>
      <c r="N23" s="633">
        <f t="shared" si="0"/>
        <v>57463</v>
      </c>
      <c r="O23" s="634">
        <f>SUM(O6:O20)</f>
        <v>0</v>
      </c>
      <c r="P23" s="631">
        <f t="shared" ref="P23:V23" si="1">SUM(P6:P22)</f>
        <v>663</v>
      </c>
      <c r="Q23" s="635">
        <f t="shared" si="1"/>
        <v>4</v>
      </c>
      <c r="R23" s="632">
        <f t="shared" si="1"/>
        <v>0</v>
      </c>
      <c r="S23" s="633">
        <f t="shared" si="1"/>
        <v>4</v>
      </c>
      <c r="T23" s="634">
        <f t="shared" si="1"/>
        <v>0</v>
      </c>
      <c r="U23" s="630">
        <f t="shared" si="1"/>
        <v>18813</v>
      </c>
      <c r="V23" s="634">
        <f t="shared" si="1"/>
        <v>14577</v>
      </c>
      <c r="W23" s="636">
        <f>SUM(W6:W22)</f>
        <v>68790</v>
      </c>
      <c r="X23" s="634">
        <f>SUM(X6:X22)</f>
        <v>382</v>
      </c>
      <c r="Y23" s="632">
        <f>SUM(Y6:Y22)</f>
        <v>446</v>
      </c>
      <c r="Z23" s="636">
        <f>SUM(Z6:Z22)</f>
        <v>2955</v>
      </c>
    </row>
    <row r="24" spans="1:28" s="759" customFormat="1" ht="27.95" customHeight="1" thickBot="1">
      <c r="A24" s="731" t="s">
        <v>7</v>
      </c>
      <c r="B24" s="732" t="s">
        <v>252</v>
      </c>
      <c r="C24" s="731"/>
      <c r="D24" s="731"/>
      <c r="E24" s="733">
        <v>1221878</v>
      </c>
      <c r="F24" s="734">
        <v>49615</v>
      </c>
      <c r="G24" s="734">
        <v>11575</v>
      </c>
      <c r="H24" s="733">
        <v>224789</v>
      </c>
      <c r="I24" s="733">
        <v>38495</v>
      </c>
      <c r="J24" s="733">
        <v>31349</v>
      </c>
      <c r="K24" s="733">
        <v>10682</v>
      </c>
      <c r="L24" s="733">
        <v>0</v>
      </c>
      <c r="M24" s="733">
        <v>0</v>
      </c>
      <c r="N24" s="735">
        <v>417262</v>
      </c>
      <c r="O24" s="733">
        <v>0</v>
      </c>
      <c r="P24" s="733">
        <v>5666</v>
      </c>
      <c r="Q24" s="733">
        <v>94</v>
      </c>
      <c r="R24" s="733">
        <v>0</v>
      </c>
      <c r="S24" s="735">
        <v>94</v>
      </c>
      <c r="T24" s="733">
        <v>0</v>
      </c>
      <c r="U24" s="733">
        <v>127451</v>
      </c>
      <c r="V24" s="733">
        <v>139649</v>
      </c>
      <c r="W24" s="733">
        <v>508562</v>
      </c>
      <c r="X24" s="733">
        <v>2187</v>
      </c>
      <c r="Y24" s="733">
        <v>2411</v>
      </c>
      <c r="Z24" s="733">
        <v>18596</v>
      </c>
      <c r="AB24" s="759" t="s">
        <v>7</v>
      </c>
    </row>
    <row r="25" spans="1:28" ht="24" hidden="1" customHeight="1">
      <c r="A25" s="466"/>
      <c r="B25" s="466"/>
      <c r="C25" s="466"/>
      <c r="D25" s="466"/>
      <c r="E25" s="467"/>
      <c r="F25" s="305"/>
      <c r="G25" s="468"/>
      <c r="H25" s="305"/>
      <c r="I25" s="305"/>
      <c r="J25" s="305"/>
      <c r="K25" s="305"/>
      <c r="L25" s="305"/>
      <c r="M25" s="305"/>
      <c r="N25" s="469"/>
      <c r="O25" s="305"/>
      <c r="P25" s="305"/>
      <c r="Q25" s="305"/>
      <c r="R25" s="305"/>
      <c r="S25" s="470"/>
      <c r="T25" s="305"/>
      <c r="U25" s="305"/>
      <c r="V25" s="305"/>
      <c r="W25" s="305"/>
      <c r="X25" s="305"/>
      <c r="Y25" s="305"/>
      <c r="Z25" s="305"/>
    </row>
    <row r="26" spans="1:28" s="57" customFormat="1" ht="28.5" customHeight="1" thickBot="1">
      <c r="A26" s="54"/>
      <c r="B26" s="471" t="s">
        <v>248</v>
      </c>
      <c r="C26" s="472"/>
      <c r="D26" s="472"/>
      <c r="E26" s="473">
        <f>E23+E24</f>
        <v>1385971</v>
      </c>
      <c r="F26" s="474">
        <f>F23+F24</f>
        <v>54219</v>
      </c>
      <c r="G26" s="475">
        <f>G23+G24</f>
        <v>13506</v>
      </c>
      <c r="H26" s="475">
        <f t="shared" ref="H26:Y26" si="2">H23+H24</f>
        <v>256410</v>
      </c>
      <c r="I26" s="475">
        <f t="shared" si="2"/>
        <v>45942</v>
      </c>
      <c r="J26" s="475">
        <f t="shared" si="2"/>
        <v>36604</v>
      </c>
      <c r="K26" s="475">
        <f t="shared" si="2"/>
        <v>11272</v>
      </c>
      <c r="L26" s="476">
        <f t="shared" si="2"/>
        <v>0</v>
      </c>
      <c r="M26" s="477">
        <f t="shared" si="2"/>
        <v>0</v>
      </c>
      <c r="N26" s="478">
        <f t="shared" si="2"/>
        <v>474725</v>
      </c>
      <c r="O26" s="479">
        <f t="shared" si="2"/>
        <v>0</v>
      </c>
      <c r="P26" s="474">
        <f t="shared" si="2"/>
        <v>6329</v>
      </c>
      <c r="Q26" s="480">
        <f t="shared" si="2"/>
        <v>98</v>
      </c>
      <c r="R26" s="475">
        <f t="shared" si="2"/>
        <v>0</v>
      </c>
      <c r="S26" s="478">
        <f t="shared" si="2"/>
        <v>98</v>
      </c>
      <c r="T26" s="479">
        <f t="shared" si="2"/>
        <v>0</v>
      </c>
      <c r="U26" s="479">
        <f t="shared" si="2"/>
        <v>146264</v>
      </c>
      <c r="V26" s="481">
        <f>V23+V24</f>
        <v>154226</v>
      </c>
      <c r="W26" s="477">
        <f t="shared" si="2"/>
        <v>577352</v>
      </c>
      <c r="X26" s="480">
        <f t="shared" si="2"/>
        <v>2569</v>
      </c>
      <c r="Y26" s="481">
        <f t="shared" si="2"/>
        <v>2857</v>
      </c>
      <c r="Z26" s="482">
        <f>Z23+Z24</f>
        <v>21551</v>
      </c>
    </row>
    <row r="27" spans="1:28" ht="16.5" customHeight="1" thickBot="1">
      <c r="A27" s="23"/>
      <c r="B27" s="22"/>
      <c r="C27" s="22"/>
      <c r="D27" s="22"/>
      <c r="E27" s="483"/>
      <c r="F27" s="484"/>
      <c r="G27" s="22"/>
      <c r="H27" s="485"/>
      <c r="I27" s="22"/>
      <c r="J27" s="22"/>
      <c r="K27" s="22"/>
      <c r="L27" s="22"/>
      <c r="M27" s="22"/>
      <c r="N27" s="498"/>
      <c r="O27" s="22"/>
      <c r="P27" s="22"/>
      <c r="Q27" s="484"/>
      <c r="R27" s="22"/>
      <c r="S27" s="486"/>
      <c r="T27" s="484"/>
      <c r="U27" s="484"/>
      <c r="V27" s="22"/>
      <c r="W27" s="22"/>
      <c r="X27" s="484"/>
      <c r="Y27" s="22"/>
      <c r="Z27" s="22"/>
    </row>
    <row r="28" spans="1:28" s="57" customFormat="1" ht="27.75" customHeight="1" thickBot="1">
      <c r="A28" s="54"/>
      <c r="B28" s="471" t="s">
        <v>249</v>
      </c>
      <c r="C28" s="472"/>
      <c r="D28" s="472"/>
      <c r="E28" s="487">
        <v>1364037</v>
      </c>
      <c r="F28" s="488">
        <v>121641</v>
      </c>
      <c r="G28" s="489">
        <v>10024</v>
      </c>
      <c r="H28" s="490">
        <v>178973</v>
      </c>
      <c r="I28" s="490">
        <v>47574</v>
      </c>
      <c r="J28" s="490">
        <v>24680</v>
      </c>
      <c r="K28" s="491">
        <v>10858</v>
      </c>
      <c r="L28" s="491">
        <v>0</v>
      </c>
      <c r="M28" s="490">
        <v>0</v>
      </c>
      <c r="N28" s="492">
        <v>412592</v>
      </c>
      <c r="O28" s="493">
        <v>0</v>
      </c>
      <c r="P28" s="488">
        <v>4549</v>
      </c>
      <c r="Q28" s="494">
        <v>14</v>
      </c>
      <c r="R28" s="490">
        <v>0</v>
      </c>
      <c r="S28" s="492">
        <v>14</v>
      </c>
      <c r="T28" s="493">
        <v>0</v>
      </c>
      <c r="U28" s="493">
        <v>110677</v>
      </c>
      <c r="V28" s="495">
        <v>226448</v>
      </c>
      <c r="W28" s="489">
        <v>578374</v>
      </c>
      <c r="X28" s="494">
        <v>3012</v>
      </c>
      <c r="Y28" s="490">
        <v>3002</v>
      </c>
      <c r="Z28" s="496">
        <v>25369</v>
      </c>
    </row>
    <row r="29" spans="1:28" ht="15.75" customHeight="1" thickBot="1">
      <c r="A29" s="23"/>
      <c r="B29" s="22"/>
      <c r="C29" s="22"/>
      <c r="D29" s="22"/>
      <c r="E29" s="747"/>
      <c r="F29" s="497"/>
      <c r="G29" s="485"/>
      <c r="H29" s="485"/>
      <c r="I29" s="485"/>
      <c r="J29" s="485"/>
      <c r="K29" s="485"/>
      <c r="L29" s="485"/>
      <c r="M29" s="485"/>
      <c r="N29" s="498"/>
      <c r="O29" s="497"/>
      <c r="P29" s="497"/>
      <c r="Q29" s="497"/>
      <c r="R29" s="485"/>
      <c r="S29" s="498"/>
      <c r="T29" s="497"/>
      <c r="U29" s="497"/>
      <c r="V29" s="485"/>
      <c r="W29" s="485"/>
      <c r="X29" s="497"/>
      <c r="Y29" s="485"/>
      <c r="Z29" s="485"/>
    </row>
    <row r="30" spans="1:28" s="57" customFormat="1" ht="25.5" customHeight="1" thickBot="1">
      <c r="B30" s="471" t="s">
        <v>250</v>
      </c>
      <c r="C30" s="472">
        <v>1018437</v>
      </c>
      <c r="D30" s="472">
        <v>107392</v>
      </c>
      <c r="E30" s="473">
        <v>150657</v>
      </c>
      <c r="F30" s="499">
        <v>4644</v>
      </c>
      <c r="G30" s="500">
        <v>2476</v>
      </c>
      <c r="H30" s="501">
        <v>26230</v>
      </c>
      <c r="I30" s="501">
        <v>4833</v>
      </c>
      <c r="J30" s="501">
        <v>5077</v>
      </c>
      <c r="K30" s="501">
        <v>778</v>
      </c>
      <c r="L30" s="501">
        <v>0</v>
      </c>
      <c r="M30" s="501">
        <v>0</v>
      </c>
      <c r="N30" s="502">
        <v>50558</v>
      </c>
      <c r="O30" s="503">
        <v>0</v>
      </c>
      <c r="P30" s="499">
        <v>741</v>
      </c>
      <c r="Q30" s="504">
        <v>12</v>
      </c>
      <c r="R30" s="501">
        <v>0</v>
      </c>
      <c r="S30" s="502">
        <v>12</v>
      </c>
      <c r="T30" s="503">
        <v>0</v>
      </c>
      <c r="U30" s="503">
        <v>19108</v>
      </c>
      <c r="V30" s="505">
        <v>15197</v>
      </c>
      <c r="W30" s="500">
        <v>61233</v>
      </c>
      <c r="X30" s="504">
        <v>391</v>
      </c>
      <c r="Y30" s="501">
        <v>411</v>
      </c>
      <c r="Z30" s="506">
        <v>3006</v>
      </c>
    </row>
    <row r="31" spans="1:28" ht="13.5" customHeight="1" thickBot="1">
      <c r="B31" s="23"/>
      <c r="C31" s="485"/>
      <c r="D31" s="485"/>
      <c r="E31" s="507"/>
      <c r="F31" s="508"/>
      <c r="G31" s="57"/>
      <c r="H31" s="57"/>
      <c r="I31" s="509"/>
      <c r="J31" s="509"/>
      <c r="K31" s="509"/>
      <c r="L31" s="509"/>
      <c r="M31" s="509"/>
      <c r="N31" s="510"/>
      <c r="O31" s="511"/>
      <c r="P31" s="511"/>
      <c r="Q31" s="511"/>
      <c r="R31" s="509"/>
      <c r="S31" s="510"/>
      <c r="T31" s="511"/>
      <c r="U31" s="511"/>
      <c r="V31" s="509"/>
      <c r="W31" s="509"/>
      <c r="X31" s="511"/>
      <c r="Y31" s="509"/>
      <c r="Z31" s="509"/>
      <c r="AA31" s="509"/>
    </row>
    <row r="32" spans="1:28" s="57" customFormat="1" ht="26.25" customHeight="1" thickBot="1">
      <c r="B32" s="471" t="s">
        <v>251</v>
      </c>
      <c r="C32" s="472">
        <v>1018437</v>
      </c>
      <c r="D32" s="472">
        <v>107392</v>
      </c>
      <c r="E32" s="473">
        <v>179237</v>
      </c>
      <c r="F32" s="488">
        <v>14762</v>
      </c>
      <c r="G32" s="489">
        <v>2245</v>
      </c>
      <c r="H32" s="490">
        <v>29862</v>
      </c>
      <c r="I32" s="490">
        <v>6875</v>
      </c>
      <c r="J32" s="490">
        <v>3340</v>
      </c>
      <c r="K32" s="490">
        <v>1178</v>
      </c>
      <c r="L32" s="490">
        <v>0</v>
      </c>
      <c r="M32" s="490">
        <v>0</v>
      </c>
      <c r="N32" s="492">
        <v>60700</v>
      </c>
      <c r="O32" s="493">
        <v>0</v>
      </c>
      <c r="P32" s="488">
        <v>768</v>
      </c>
      <c r="Q32" s="494">
        <v>12</v>
      </c>
      <c r="R32" s="490">
        <v>0</v>
      </c>
      <c r="S32" s="492">
        <v>12</v>
      </c>
      <c r="T32" s="493">
        <v>0</v>
      </c>
      <c r="U32" s="493">
        <v>16227</v>
      </c>
      <c r="V32" s="495">
        <v>20306</v>
      </c>
      <c r="W32" s="489">
        <v>77119</v>
      </c>
      <c r="X32" s="494">
        <v>367</v>
      </c>
      <c r="Y32" s="490">
        <v>323</v>
      </c>
      <c r="Z32" s="496">
        <v>3415</v>
      </c>
    </row>
    <row r="33" spans="1:27" ht="18" customHeight="1" thickBot="1">
      <c r="B33" s="512"/>
      <c r="C33" s="512"/>
      <c r="D33" s="512"/>
      <c r="E33" s="467"/>
      <c r="F33" s="399"/>
      <c r="G33" s="399"/>
      <c r="H33" s="399"/>
      <c r="I33" s="399"/>
      <c r="J33" s="399"/>
      <c r="K33" s="399"/>
      <c r="L33" s="399"/>
      <c r="M33" s="399"/>
      <c r="N33" s="637"/>
      <c r="O33" s="637">
        <f>SUM(O23:Q23)</f>
        <v>667</v>
      </c>
      <c r="P33" s="637"/>
      <c r="Q33" s="637"/>
      <c r="R33" s="399"/>
      <c r="S33" s="513"/>
      <c r="T33" s="399"/>
      <c r="U33" s="399"/>
      <c r="V33" s="399"/>
      <c r="W33" s="399"/>
      <c r="X33" s="399"/>
      <c r="Y33" s="399"/>
      <c r="Z33" s="399"/>
    </row>
    <row r="34" spans="1:27" ht="21" customHeight="1" thickBot="1">
      <c r="A34" s="514"/>
      <c r="B34" s="515" t="s">
        <v>39</v>
      </c>
      <c r="C34" s="305"/>
      <c r="D34" s="305"/>
      <c r="F34" s="516"/>
      <c r="G34" s="516"/>
      <c r="H34" s="516" t="s">
        <v>189</v>
      </c>
      <c r="I34" s="517"/>
      <c r="J34" s="518"/>
      <c r="K34" s="517"/>
      <c r="L34" s="84"/>
      <c r="M34" s="519" t="str">
        <f>N2</f>
        <v>SEPTEMBER</v>
      </c>
      <c r="N34" s="520"/>
      <c r="O34" s="521"/>
      <c r="P34" s="467" t="s">
        <v>238</v>
      </c>
      <c r="Q34" s="521"/>
      <c r="R34" s="517"/>
      <c r="S34" s="522"/>
      <c r="X34" s="43"/>
      <c r="Y34" s="740"/>
    </row>
    <row r="35" spans="1:27" s="302" customFormat="1" ht="21" customHeight="1">
      <c r="A35" s="523"/>
      <c r="B35" s="524"/>
      <c r="C35" s="393"/>
      <c r="D35" s="393"/>
      <c r="E35" s="525"/>
      <c r="F35" s="797" t="s">
        <v>73</v>
      </c>
      <c r="G35" s="798"/>
      <c r="H35" s="799"/>
      <c r="I35" s="799"/>
      <c r="J35" s="799"/>
      <c r="K35" s="799"/>
      <c r="L35" s="799"/>
      <c r="M35" s="799"/>
      <c r="N35" s="800"/>
      <c r="O35" s="804" t="s">
        <v>74</v>
      </c>
      <c r="P35" s="526"/>
      <c r="Q35" s="807" t="s">
        <v>190</v>
      </c>
      <c r="R35" s="808"/>
      <c r="S35" s="808"/>
      <c r="T35" s="738"/>
      <c r="U35" s="738"/>
      <c r="V35" s="527"/>
      <c r="W35" s="528"/>
      <c r="X35" s="529"/>
      <c r="Y35" s="529"/>
      <c r="Z35" s="530"/>
    </row>
    <row r="36" spans="1:27" s="302" customFormat="1" ht="18" customHeight="1">
      <c r="A36" s="531" t="s">
        <v>203</v>
      </c>
      <c r="B36" s="531"/>
      <c r="C36" s="518"/>
      <c r="D36" s="518"/>
      <c r="E36" s="744" t="s">
        <v>6</v>
      </c>
      <c r="F36" s="801"/>
      <c r="G36" s="802"/>
      <c r="H36" s="802"/>
      <c r="I36" s="802"/>
      <c r="J36" s="802"/>
      <c r="K36" s="802"/>
      <c r="L36" s="802"/>
      <c r="M36" s="802"/>
      <c r="N36" s="803"/>
      <c r="O36" s="805"/>
      <c r="P36" s="739" t="s">
        <v>191</v>
      </c>
      <c r="Q36" s="809"/>
      <c r="R36" s="809"/>
      <c r="S36" s="809"/>
      <c r="T36" s="739"/>
      <c r="U36" s="739"/>
      <c r="V36" s="810" t="s">
        <v>78</v>
      </c>
      <c r="W36" s="811"/>
      <c r="X36" s="532" t="s">
        <v>79</v>
      </c>
      <c r="Y36" s="532"/>
      <c r="Z36" s="533"/>
    </row>
    <row r="37" spans="1:27" s="302" customFormat="1" ht="21" customHeight="1">
      <c r="A37" s="534"/>
      <c r="B37" s="534"/>
      <c r="C37" s="745"/>
      <c r="D37" s="745"/>
      <c r="E37" s="744" t="s">
        <v>26</v>
      </c>
      <c r="F37" s="812" t="s">
        <v>82</v>
      </c>
      <c r="G37" s="535" t="s">
        <v>192</v>
      </c>
      <c r="H37" s="536" t="s">
        <v>84</v>
      </c>
      <c r="I37" s="537" t="s">
        <v>85</v>
      </c>
      <c r="J37" s="537" t="s">
        <v>86</v>
      </c>
      <c r="K37" s="537" t="s">
        <v>87</v>
      </c>
      <c r="L37" s="537" t="s">
        <v>88</v>
      </c>
      <c r="M37" s="537" t="s">
        <v>193</v>
      </c>
      <c r="N37" s="402" t="s">
        <v>89</v>
      </c>
      <c r="O37" s="805"/>
      <c r="P37" s="739" t="s">
        <v>90</v>
      </c>
      <c r="Q37" s="538" t="s">
        <v>194</v>
      </c>
      <c r="R37" s="400" t="s">
        <v>91</v>
      </c>
      <c r="S37" s="539" t="s">
        <v>89</v>
      </c>
      <c r="T37" s="739" t="s">
        <v>92</v>
      </c>
      <c r="U37" s="534" t="s">
        <v>77</v>
      </c>
      <c r="V37" s="741" t="s">
        <v>92</v>
      </c>
      <c r="W37" s="407" t="s">
        <v>93</v>
      </c>
      <c r="X37" s="405" t="s">
        <v>94</v>
      </c>
      <c r="Y37" s="406" t="s">
        <v>95</v>
      </c>
      <c r="Z37" s="407" t="s">
        <v>91</v>
      </c>
    </row>
    <row r="38" spans="1:27" s="302" customFormat="1" ht="21" customHeight="1" thickBot="1">
      <c r="A38" s="523"/>
      <c r="B38" s="540"/>
      <c r="C38" s="541"/>
      <c r="D38" s="541"/>
      <c r="E38" s="540"/>
      <c r="F38" s="813"/>
      <c r="G38" s="542" t="s">
        <v>97</v>
      </c>
      <c r="H38" s="543" t="s">
        <v>98</v>
      </c>
      <c r="I38" s="543" t="s">
        <v>99</v>
      </c>
      <c r="J38" s="543" t="s">
        <v>100</v>
      </c>
      <c r="K38" s="543" t="s">
        <v>101</v>
      </c>
      <c r="L38" s="543" t="s">
        <v>102</v>
      </c>
      <c r="M38" s="543" t="s">
        <v>103</v>
      </c>
      <c r="N38" s="544" t="s">
        <v>6</v>
      </c>
      <c r="O38" s="806"/>
      <c r="P38" s="739" t="s">
        <v>104</v>
      </c>
      <c r="Q38" s="400" t="s">
        <v>105</v>
      </c>
      <c r="R38" s="400" t="s">
        <v>106</v>
      </c>
      <c r="S38" s="545" t="s">
        <v>6</v>
      </c>
      <c r="T38" s="739" t="s">
        <v>107</v>
      </c>
      <c r="U38" s="739"/>
      <c r="V38" s="741" t="s">
        <v>108</v>
      </c>
      <c r="W38" s="407" t="s">
        <v>109</v>
      </c>
      <c r="X38" s="405" t="s">
        <v>105</v>
      </c>
      <c r="Y38" s="405" t="s">
        <v>105</v>
      </c>
      <c r="Z38" s="407" t="s">
        <v>106</v>
      </c>
    </row>
    <row r="39" spans="1:27" ht="20.100000000000001" customHeight="1">
      <c r="A39" s="546"/>
      <c r="B39" s="547"/>
      <c r="C39" s="548"/>
      <c r="D39" s="548"/>
      <c r="E39" s="394"/>
      <c r="F39" s="549"/>
      <c r="G39" s="550"/>
      <c r="H39" s="550"/>
      <c r="I39" s="550"/>
      <c r="J39" s="550"/>
      <c r="K39" s="550"/>
      <c r="L39" s="550"/>
      <c r="M39" s="550"/>
      <c r="N39" s="551"/>
      <c r="O39" s="552"/>
      <c r="P39" s="553"/>
      <c r="Q39" s="549"/>
      <c r="R39" s="550"/>
      <c r="S39" s="554"/>
      <c r="T39" s="550"/>
      <c r="U39" s="550"/>
      <c r="V39" s="550"/>
      <c r="W39" s="550"/>
      <c r="X39" s="550"/>
      <c r="Y39" s="550"/>
      <c r="Z39" s="555"/>
    </row>
    <row r="40" spans="1:27" s="57" customFormat="1" ht="30" customHeight="1">
      <c r="A40" s="556"/>
      <c r="B40" s="556" t="s">
        <v>249</v>
      </c>
      <c r="C40" s="54"/>
      <c r="D40" s="54"/>
      <c r="E40" s="557">
        <f t="shared" ref="E40:Z40" si="3">E28</f>
        <v>1364037</v>
      </c>
      <c r="F40" s="558">
        <f t="shared" si="3"/>
        <v>121641</v>
      </c>
      <c r="G40" s="559">
        <f t="shared" si="3"/>
        <v>10024</v>
      </c>
      <c r="H40" s="559">
        <f t="shared" si="3"/>
        <v>178973</v>
      </c>
      <c r="I40" s="559">
        <f t="shared" si="3"/>
        <v>47574</v>
      </c>
      <c r="J40" s="559">
        <f t="shared" si="3"/>
        <v>24680</v>
      </c>
      <c r="K40" s="559">
        <f t="shared" si="3"/>
        <v>10858</v>
      </c>
      <c r="L40" s="559">
        <f t="shared" si="3"/>
        <v>0</v>
      </c>
      <c r="M40" s="559">
        <f t="shared" si="3"/>
        <v>0</v>
      </c>
      <c r="N40" s="560">
        <f t="shared" si="3"/>
        <v>412592</v>
      </c>
      <c r="O40" s="561">
        <f t="shared" si="3"/>
        <v>0</v>
      </c>
      <c r="P40" s="562">
        <f t="shared" si="3"/>
        <v>4549</v>
      </c>
      <c r="Q40" s="558">
        <f t="shared" si="3"/>
        <v>14</v>
      </c>
      <c r="R40" s="559">
        <f t="shared" si="3"/>
        <v>0</v>
      </c>
      <c r="S40" s="563">
        <f t="shared" si="3"/>
        <v>14</v>
      </c>
      <c r="T40" s="559">
        <f t="shared" si="3"/>
        <v>0</v>
      </c>
      <c r="U40" s="559">
        <f t="shared" si="3"/>
        <v>110677</v>
      </c>
      <c r="V40" s="559">
        <f t="shared" si="3"/>
        <v>226448</v>
      </c>
      <c r="W40" s="559">
        <f t="shared" si="3"/>
        <v>578374</v>
      </c>
      <c r="X40" s="559">
        <f t="shared" si="3"/>
        <v>3012</v>
      </c>
      <c r="Y40" s="559">
        <f t="shared" si="3"/>
        <v>3002</v>
      </c>
      <c r="Z40" s="564">
        <f t="shared" si="3"/>
        <v>25369</v>
      </c>
    </row>
    <row r="41" spans="1:27" ht="20.100000000000001" customHeight="1">
      <c r="A41" s="565"/>
      <c r="B41" s="565"/>
      <c r="C41" s="566"/>
      <c r="D41" s="566"/>
      <c r="E41" s="567"/>
      <c r="F41" s="568"/>
      <c r="G41" s="569"/>
      <c r="H41" s="569"/>
      <c r="I41" s="569"/>
      <c r="J41" s="569"/>
      <c r="K41" s="569"/>
      <c r="L41" s="569"/>
      <c r="M41" s="569"/>
      <c r="N41" s="570"/>
      <c r="O41" s="571"/>
      <c r="P41" s="572"/>
      <c r="Q41" s="568"/>
      <c r="R41" s="569"/>
      <c r="S41" s="573"/>
      <c r="T41" s="569"/>
      <c r="U41" s="569"/>
      <c r="V41" s="569"/>
      <c r="W41" s="569"/>
      <c r="X41" s="569"/>
      <c r="Y41" s="569"/>
      <c r="Z41" s="574"/>
    </row>
    <row r="42" spans="1:27" s="57" customFormat="1" ht="30" customHeight="1">
      <c r="A42" s="556"/>
      <c r="B42" s="556" t="s">
        <v>248</v>
      </c>
      <c r="C42" s="575"/>
      <c r="D42" s="575"/>
      <c r="E42" s="557">
        <f>SUM(N42:Z42)-S42</f>
        <v>1385971</v>
      </c>
      <c r="F42" s="558">
        <f>F26</f>
        <v>54219</v>
      </c>
      <c r="G42" s="559">
        <f>G26</f>
        <v>13506</v>
      </c>
      <c r="H42" s="559">
        <f t="shared" ref="H42:M42" si="4">H26</f>
        <v>256410</v>
      </c>
      <c r="I42" s="559">
        <f t="shared" si="4"/>
        <v>45942</v>
      </c>
      <c r="J42" s="559">
        <f t="shared" si="4"/>
        <v>36604</v>
      </c>
      <c r="K42" s="559">
        <f t="shared" si="4"/>
        <v>11272</v>
      </c>
      <c r="L42" s="559">
        <f t="shared" si="4"/>
        <v>0</v>
      </c>
      <c r="M42" s="559">
        <f t="shared" si="4"/>
        <v>0</v>
      </c>
      <c r="N42" s="560">
        <f>N26</f>
        <v>474725</v>
      </c>
      <c r="O42" s="576">
        <v>0</v>
      </c>
      <c r="P42" s="562">
        <f t="shared" ref="P42:Z42" si="5">P26</f>
        <v>6329</v>
      </c>
      <c r="Q42" s="558">
        <f t="shared" si="5"/>
        <v>98</v>
      </c>
      <c r="R42" s="559">
        <f t="shared" si="5"/>
        <v>0</v>
      </c>
      <c r="S42" s="577">
        <f t="shared" si="5"/>
        <v>98</v>
      </c>
      <c r="T42" s="559">
        <f t="shared" si="5"/>
        <v>0</v>
      </c>
      <c r="U42" s="559">
        <f t="shared" si="5"/>
        <v>146264</v>
      </c>
      <c r="V42" s="559">
        <f t="shared" si="5"/>
        <v>154226</v>
      </c>
      <c r="W42" s="559">
        <f t="shared" si="5"/>
        <v>577352</v>
      </c>
      <c r="X42" s="559">
        <f t="shared" si="5"/>
        <v>2569</v>
      </c>
      <c r="Y42" s="559">
        <f t="shared" si="5"/>
        <v>2857</v>
      </c>
      <c r="Z42" s="564">
        <f t="shared" si="5"/>
        <v>21551</v>
      </c>
    </row>
    <row r="43" spans="1:27" ht="20.100000000000001" customHeight="1">
      <c r="A43" s="565"/>
      <c r="B43" s="565"/>
      <c r="C43" s="566"/>
      <c r="D43" s="566"/>
      <c r="E43" s="567"/>
      <c r="F43" s="568"/>
      <c r="G43" s="569"/>
      <c r="H43" s="569"/>
      <c r="I43" s="569"/>
      <c r="J43" s="569"/>
      <c r="K43" s="569"/>
      <c r="L43" s="569"/>
      <c r="M43" s="569"/>
      <c r="N43" s="570"/>
      <c r="O43" s="571"/>
      <c r="P43" s="572"/>
      <c r="Q43" s="568"/>
      <c r="R43" s="569"/>
      <c r="S43" s="573"/>
      <c r="T43" s="569"/>
      <c r="U43" s="569"/>
      <c r="V43" s="569"/>
      <c r="W43" s="569"/>
      <c r="X43" s="569"/>
      <c r="Y43" s="569"/>
      <c r="Z43" s="574"/>
    </row>
    <row r="44" spans="1:27" s="581" customFormat="1" ht="30" customHeight="1">
      <c r="A44" s="578"/>
      <c r="B44" s="556" t="s">
        <v>253</v>
      </c>
      <c r="C44" s="579"/>
      <c r="D44" s="579"/>
      <c r="E44" s="557">
        <v>746374</v>
      </c>
      <c r="F44" s="568">
        <v>27405</v>
      </c>
      <c r="G44" s="569">
        <v>8116</v>
      </c>
      <c r="H44" s="569">
        <v>112777</v>
      </c>
      <c r="I44" s="569">
        <v>26625</v>
      </c>
      <c r="J44" s="569">
        <v>10907</v>
      </c>
      <c r="K44" s="569">
        <v>4524</v>
      </c>
      <c r="L44" s="569">
        <v>0</v>
      </c>
      <c r="M44" s="569">
        <v>0</v>
      </c>
      <c r="N44" s="570">
        <v>0</v>
      </c>
      <c r="O44" s="571">
        <v>0</v>
      </c>
      <c r="P44" s="572">
        <v>0</v>
      </c>
      <c r="Q44" s="568">
        <v>0</v>
      </c>
      <c r="R44" s="569">
        <v>0</v>
      </c>
      <c r="S44" s="580">
        <v>0</v>
      </c>
      <c r="T44" s="569">
        <v>0</v>
      </c>
      <c r="U44" s="569">
        <v>64115</v>
      </c>
      <c r="V44" s="569">
        <v>63656</v>
      </c>
      <c r="W44" s="569">
        <v>428249</v>
      </c>
      <c r="X44" s="569">
        <v>0</v>
      </c>
      <c r="Y44" s="569">
        <v>0</v>
      </c>
      <c r="Z44" s="574">
        <v>0</v>
      </c>
    </row>
    <row r="45" spans="1:27" s="589" customFormat="1" ht="20.100000000000001" customHeight="1">
      <c r="A45" s="582"/>
      <c r="B45" s="583" t="s">
        <v>240</v>
      </c>
      <c r="C45" s="584"/>
      <c r="D45" s="584"/>
      <c r="E45" s="585">
        <v>705868</v>
      </c>
      <c r="F45" s="568">
        <v>12569</v>
      </c>
      <c r="G45" s="569">
        <v>0</v>
      </c>
      <c r="H45" s="569">
        <v>142241</v>
      </c>
      <c r="I45" s="569">
        <v>16982</v>
      </c>
      <c r="J45" s="569">
        <v>14118</v>
      </c>
      <c r="K45" s="569">
        <v>6147</v>
      </c>
      <c r="L45" s="569">
        <v>0</v>
      </c>
      <c r="M45" s="569">
        <v>0</v>
      </c>
      <c r="N45" s="586">
        <v>0</v>
      </c>
      <c r="O45" s="587">
        <v>0</v>
      </c>
      <c r="P45" s="588">
        <v>0</v>
      </c>
      <c r="Q45" s="568">
        <v>0</v>
      </c>
      <c r="R45" s="569">
        <v>0</v>
      </c>
      <c r="S45" s="580">
        <v>0</v>
      </c>
      <c r="T45" s="569">
        <v>0</v>
      </c>
      <c r="U45" s="569">
        <v>69418</v>
      </c>
      <c r="V45" s="569">
        <v>52726</v>
      </c>
      <c r="W45" s="569">
        <v>391667</v>
      </c>
      <c r="X45" s="569">
        <v>0</v>
      </c>
      <c r="Y45" s="569">
        <v>0</v>
      </c>
      <c r="Z45" s="574">
        <v>0</v>
      </c>
    </row>
    <row r="46" spans="1:27" s="57" customFormat="1" ht="30" customHeight="1" thickBot="1">
      <c r="A46" s="590"/>
      <c r="B46" s="591" t="s">
        <v>254</v>
      </c>
      <c r="C46" s="592"/>
      <c r="D46" s="592"/>
      <c r="E46" s="593">
        <f t="shared" ref="E46:W46" si="6">E45+E48</f>
        <v>809964</v>
      </c>
      <c r="F46" s="594">
        <f t="shared" si="6"/>
        <v>13945</v>
      </c>
      <c r="G46" s="594">
        <f t="shared" si="6"/>
        <v>0</v>
      </c>
      <c r="H46" s="594">
        <f t="shared" si="6"/>
        <v>161932</v>
      </c>
      <c r="I46" s="594">
        <f t="shared" si="6"/>
        <v>21592</v>
      </c>
      <c r="J46" s="594">
        <f t="shared" si="6"/>
        <v>15024</v>
      </c>
      <c r="K46" s="594">
        <f t="shared" si="6"/>
        <v>6498</v>
      </c>
      <c r="L46" s="594">
        <f t="shared" si="6"/>
        <v>0</v>
      </c>
      <c r="M46" s="594">
        <f t="shared" si="6"/>
        <v>0</v>
      </c>
      <c r="N46" s="594">
        <f t="shared" si="6"/>
        <v>0</v>
      </c>
      <c r="O46" s="594">
        <f t="shared" si="6"/>
        <v>0</v>
      </c>
      <c r="P46" s="594">
        <f t="shared" si="6"/>
        <v>0</v>
      </c>
      <c r="Q46" s="594">
        <f t="shared" si="6"/>
        <v>0</v>
      </c>
      <c r="R46" s="594">
        <f t="shared" si="6"/>
        <v>0</v>
      </c>
      <c r="S46" s="594">
        <f t="shared" si="6"/>
        <v>0</v>
      </c>
      <c r="T46" s="594">
        <f t="shared" si="6"/>
        <v>0</v>
      </c>
      <c r="U46" s="594">
        <f t="shared" si="6"/>
        <v>80869</v>
      </c>
      <c r="V46" s="594">
        <f t="shared" si="6"/>
        <v>59772</v>
      </c>
      <c r="W46" s="594">
        <f t="shared" si="6"/>
        <v>450332</v>
      </c>
      <c r="X46" s="594">
        <v>0</v>
      </c>
      <c r="Y46" s="594">
        <v>0</v>
      </c>
      <c r="Z46" s="594">
        <v>0</v>
      </c>
      <c r="AA46" s="595"/>
    </row>
    <row r="47" spans="1:27" ht="15.75" customHeight="1" thickBot="1">
      <c r="A47" s="507"/>
      <c r="B47" s="596"/>
      <c r="C47" s="397"/>
      <c r="D47" s="397"/>
      <c r="E47" s="597"/>
      <c r="F47" s="598"/>
      <c r="G47" s="598"/>
      <c r="H47" s="598"/>
      <c r="I47" s="598"/>
      <c r="J47" s="598"/>
      <c r="K47" s="598"/>
      <c r="L47" s="598"/>
      <c r="M47" s="598"/>
      <c r="N47" s="599"/>
      <c r="O47" s="598"/>
      <c r="P47" s="598"/>
      <c r="Q47" s="598"/>
      <c r="R47" s="598"/>
      <c r="S47" s="599"/>
      <c r="T47" s="600"/>
      <c r="U47" s="598"/>
      <c r="V47" s="598"/>
      <c r="W47" s="600"/>
      <c r="X47" s="601"/>
      <c r="Y47" s="601"/>
      <c r="Z47" s="601"/>
    </row>
    <row r="48" spans="1:27" s="57" customFormat="1" ht="18.95" customHeight="1" thickBot="1">
      <c r="A48" s="83"/>
      <c r="B48" s="602" t="s">
        <v>255</v>
      </c>
      <c r="C48" s="603"/>
      <c r="D48" s="603"/>
      <c r="E48" s="604">
        <f>'[2]7-7'!E168</f>
        <v>104096</v>
      </c>
      <c r="F48" s="605">
        <f>'[2]7-7'!F168</f>
        <v>1376</v>
      </c>
      <c r="G48" s="606">
        <f>'[2]7-7'!G168</f>
        <v>0</v>
      </c>
      <c r="H48" s="606">
        <f>'[2]7-7'!H168</f>
        <v>19691</v>
      </c>
      <c r="I48" s="606">
        <f>'[2]7-7'!I168</f>
        <v>4610</v>
      </c>
      <c r="J48" s="606">
        <f>'[2]7-7'!J168</f>
        <v>906</v>
      </c>
      <c r="K48" s="606">
        <f>'[2]7-7'!K168</f>
        <v>351</v>
      </c>
      <c r="L48" s="606">
        <f>'[2]7-7'!L168</f>
        <v>0</v>
      </c>
      <c r="M48" s="606">
        <f>'[2]7-7'!M168</f>
        <v>0</v>
      </c>
      <c r="N48" s="650">
        <f>'[2]7-7'!O168</f>
        <v>0</v>
      </c>
      <c r="O48" s="607">
        <f>'[2]7-7'!O168</f>
        <v>0</v>
      </c>
      <c r="P48" s="607">
        <f>'[2]7-7'!P168</f>
        <v>0</v>
      </c>
      <c r="Q48" s="605">
        <f>'[2]7-7'!Q168</f>
        <v>0</v>
      </c>
      <c r="R48" s="606">
        <f>'[2]7-7'!R168</f>
        <v>0</v>
      </c>
      <c r="S48" s="650">
        <f>'[2]7-7'!T168</f>
        <v>0</v>
      </c>
      <c r="T48" s="607">
        <f>'[2]7-7'!T168</f>
        <v>0</v>
      </c>
      <c r="U48" s="607">
        <f>'[2]7-7'!U168</f>
        <v>11451</v>
      </c>
      <c r="V48" s="607">
        <f>'[2]7-7'!V168</f>
        <v>7046</v>
      </c>
      <c r="W48" s="607">
        <f>'[2]7-7'!W168</f>
        <v>58665</v>
      </c>
      <c r="X48" s="605">
        <f>'[2]7-7'!X168</f>
        <v>0</v>
      </c>
      <c r="Y48" s="606">
        <f>'[2]7-7'!Y168</f>
        <v>0</v>
      </c>
      <c r="Z48" s="608">
        <f>'[2]7-7'!Z168</f>
        <v>0</v>
      </c>
    </row>
    <row r="49" spans="1:27" s="57" customFormat="1" ht="7.5" customHeight="1">
      <c r="A49" s="83"/>
      <c r="B49" s="305"/>
      <c r="C49" s="609"/>
      <c r="D49" s="609"/>
      <c r="E49" s="305"/>
      <c r="N49" s="610"/>
      <c r="S49" s="610"/>
    </row>
    <row r="50" spans="1:27" ht="20.25" customHeight="1" thickBot="1">
      <c r="A50" s="23"/>
      <c r="B50" s="63" t="s">
        <v>204</v>
      </c>
      <c r="E50" s="302"/>
      <c r="F50" s="598"/>
      <c r="G50" s="598"/>
      <c r="H50" s="302"/>
      <c r="I50" s="302"/>
      <c r="K50" s="302"/>
      <c r="L50" s="302"/>
      <c r="M50" s="302"/>
      <c r="N50" s="611"/>
      <c r="O50" s="302"/>
      <c r="P50" s="302"/>
      <c r="Q50" s="302"/>
      <c r="R50" s="302"/>
      <c r="S50" s="611" t="s">
        <v>7</v>
      </c>
      <c r="T50" s="302" t="s">
        <v>7</v>
      </c>
      <c r="U50" s="302" t="s">
        <v>7</v>
      </c>
      <c r="V50" s="302"/>
      <c r="W50" s="302"/>
    </row>
    <row r="51" spans="1:27" ht="4.5" hidden="1" customHeight="1">
      <c r="A51" s="23"/>
    </row>
    <row r="52" spans="1:27" ht="16.5" customHeight="1" thickBot="1">
      <c r="B52" s="604" t="s">
        <v>256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613"/>
      <c r="O52" s="23"/>
      <c r="P52" s="23"/>
      <c r="Q52" s="23"/>
      <c r="R52" s="23"/>
      <c r="S52" s="613"/>
      <c r="T52" s="23"/>
      <c r="U52" s="23"/>
      <c r="V52" s="23"/>
      <c r="W52" s="23"/>
      <c r="X52" s="23"/>
      <c r="Y52" s="23"/>
      <c r="Z52" s="23"/>
    </row>
    <row r="53" spans="1:27" s="57" customFormat="1" ht="18.75" customHeight="1" thickBot="1">
      <c r="A53" s="54"/>
      <c r="B53" s="614" t="s">
        <v>37</v>
      </c>
      <c r="C53" s="615"/>
      <c r="D53" s="616"/>
      <c r="E53" s="604">
        <v>150657</v>
      </c>
      <c r="F53" s="604">
        <v>4644</v>
      </c>
      <c r="G53" s="604">
        <v>2476</v>
      </c>
      <c r="H53" s="604">
        <v>26230</v>
      </c>
      <c r="I53" s="604">
        <v>4833</v>
      </c>
      <c r="J53" s="604">
        <v>5077</v>
      </c>
      <c r="K53" s="604">
        <v>778</v>
      </c>
      <c r="L53" s="604">
        <v>0</v>
      </c>
      <c r="M53" s="604">
        <v>0</v>
      </c>
      <c r="N53" s="617">
        <v>50558</v>
      </c>
      <c r="O53" s="604">
        <v>0</v>
      </c>
      <c r="P53" s="604">
        <v>741</v>
      </c>
      <c r="Q53" s="604">
        <v>12</v>
      </c>
      <c r="R53" s="604">
        <v>0</v>
      </c>
      <c r="S53" s="618">
        <v>12</v>
      </c>
      <c r="T53" s="604">
        <v>0</v>
      </c>
      <c r="U53" s="604">
        <v>19108</v>
      </c>
      <c r="V53" s="604">
        <v>15197</v>
      </c>
      <c r="W53" s="604">
        <v>61233</v>
      </c>
      <c r="X53" s="604">
        <v>391</v>
      </c>
      <c r="Y53" s="604">
        <v>411</v>
      </c>
      <c r="Z53" s="604">
        <v>3006</v>
      </c>
    </row>
    <row r="54" spans="1:27" s="57" customFormat="1" ht="18.75" customHeight="1" thickBot="1">
      <c r="A54" s="83"/>
      <c r="B54" s="614" t="s">
        <v>195</v>
      </c>
      <c r="C54" s="619"/>
      <c r="D54" s="619"/>
      <c r="E54" s="604">
        <v>88661</v>
      </c>
      <c r="F54" s="607">
        <v>1049</v>
      </c>
      <c r="G54" s="607">
        <v>0</v>
      </c>
      <c r="H54" s="607">
        <v>16290</v>
      </c>
      <c r="I54" s="607">
        <v>1885</v>
      </c>
      <c r="J54" s="607">
        <v>1425</v>
      </c>
      <c r="K54" s="607">
        <v>412</v>
      </c>
      <c r="L54" s="607">
        <v>0</v>
      </c>
      <c r="M54" s="607">
        <v>0</v>
      </c>
      <c r="N54" s="620">
        <v>0</v>
      </c>
      <c r="O54" s="607">
        <v>0</v>
      </c>
      <c r="P54" s="607">
        <v>0</v>
      </c>
      <c r="Q54" s="607">
        <v>0</v>
      </c>
      <c r="R54" s="607">
        <v>0</v>
      </c>
      <c r="S54" s="621">
        <v>0</v>
      </c>
      <c r="T54" s="607">
        <v>0</v>
      </c>
      <c r="U54" s="607">
        <v>10712</v>
      </c>
      <c r="V54" s="607">
        <v>6033</v>
      </c>
      <c r="W54" s="607">
        <v>50855</v>
      </c>
      <c r="X54" s="607">
        <v>0</v>
      </c>
      <c r="Y54" s="607">
        <v>0</v>
      </c>
      <c r="Z54" s="607">
        <v>0</v>
      </c>
    </row>
    <row r="55" spans="1:27" s="57" customFormat="1" ht="18.75" customHeight="1" thickBot="1">
      <c r="A55" s="54"/>
      <c r="B55" s="622" t="s">
        <v>196</v>
      </c>
      <c r="C55" s="615"/>
      <c r="D55" s="615"/>
      <c r="E55" s="604">
        <v>61996</v>
      </c>
      <c r="F55" s="607">
        <v>3595</v>
      </c>
      <c r="G55" s="607">
        <v>2476</v>
      </c>
      <c r="H55" s="607">
        <v>9940</v>
      </c>
      <c r="I55" s="607">
        <v>2948</v>
      </c>
      <c r="J55" s="607">
        <v>3652</v>
      </c>
      <c r="K55" s="607">
        <v>366</v>
      </c>
      <c r="L55" s="607">
        <v>0</v>
      </c>
      <c r="M55" s="607">
        <v>0</v>
      </c>
      <c r="N55" s="620">
        <v>6520</v>
      </c>
      <c r="O55" s="607">
        <v>0</v>
      </c>
      <c r="P55" s="607">
        <v>741</v>
      </c>
      <c r="Q55" s="607">
        <v>12</v>
      </c>
      <c r="R55" s="607">
        <v>0</v>
      </c>
      <c r="S55" s="621">
        <v>0</v>
      </c>
      <c r="T55" s="607">
        <v>0</v>
      </c>
      <c r="U55" s="607">
        <v>8396</v>
      </c>
      <c r="V55" s="607">
        <v>9164</v>
      </c>
      <c r="W55" s="607">
        <v>10378</v>
      </c>
      <c r="X55" s="607">
        <v>391</v>
      </c>
      <c r="Y55" s="607">
        <v>411</v>
      </c>
      <c r="Z55" s="607">
        <v>3006</v>
      </c>
    </row>
    <row r="56" spans="1:27" ht="3.75" customHeight="1">
      <c r="A56" s="23"/>
    </row>
    <row r="57" spans="1:27" ht="20.100000000000001" customHeight="1">
      <c r="A57" s="23"/>
      <c r="B57" s="23"/>
      <c r="C57" s="23"/>
      <c r="D57" s="23"/>
      <c r="F57" s="23"/>
      <c r="G57" s="23"/>
      <c r="H57" s="23"/>
      <c r="I57" s="23"/>
      <c r="J57" s="23"/>
      <c r="K57" s="23"/>
      <c r="L57" s="23"/>
      <c r="M57" s="23"/>
      <c r="N57" s="613"/>
      <c r="O57" s="23"/>
      <c r="P57" s="23"/>
      <c r="Q57" s="23"/>
      <c r="R57" s="23"/>
      <c r="S57" s="613"/>
      <c r="T57" s="23"/>
      <c r="U57" s="23"/>
      <c r="V57" s="23"/>
      <c r="W57" s="23"/>
      <c r="X57" s="23"/>
      <c r="Y57" s="23"/>
      <c r="Z57" s="23"/>
      <c r="AA57" s="23"/>
    </row>
  </sheetData>
  <mergeCells count="17">
    <mergeCell ref="J1:Q1"/>
    <mergeCell ref="H2:M2"/>
    <mergeCell ref="N2:Q2"/>
    <mergeCell ref="A3:A5"/>
    <mergeCell ref="B3:B5"/>
    <mergeCell ref="E3:E5"/>
    <mergeCell ref="F3:N3"/>
    <mergeCell ref="O3:O5"/>
    <mergeCell ref="Q3:S3"/>
    <mergeCell ref="U3:U5"/>
    <mergeCell ref="V3:W3"/>
    <mergeCell ref="F4:F5"/>
    <mergeCell ref="F35:N36"/>
    <mergeCell ref="O35:O38"/>
    <mergeCell ref="Q35:S36"/>
    <mergeCell ref="V36:W36"/>
    <mergeCell ref="F37:F38"/>
  </mergeCells>
  <printOptions horizontalCentered="1" verticalCentered="1" gridLinesSet="0"/>
  <pageMargins left="0.19685039370078741" right="0.19685039370078741" top="0.19685039370078741" bottom="0.11811023622047245" header="0.19685039370078741" footer="0"/>
  <pageSetup scale="49" fitToHeight="2" orientation="landscape" r:id="rId1"/>
  <headerFooter alignWithMargins="0"/>
  <colBreaks count="1" manualBreakCount="1">
    <brk id="2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2"/>
  <sheetViews>
    <sheetView showGridLines="0" zoomScale="60" zoomScaleNormal="60" zoomScaleSheetLayoutView="100" workbookViewId="0">
      <pane xSplit="3" ySplit="1" topLeftCell="D2" activePane="bottomRight" state="frozen"/>
      <selection sqref="A1:I1"/>
      <selection pane="topRight" sqref="A1:I1"/>
      <selection pane="bottomLeft" sqref="A1:I1"/>
      <selection pane="bottomRight" activeCell="A17" sqref="A17:L17"/>
    </sheetView>
  </sheetViews>
  <sheetFormatPr defaultColWidth="11.85546875" defaultRowHeight="26.1" customHeight="1"/>
  <cols>
    <col min="1" max="1" width="4.85546875" style="22" customWidth="1"/>
    <col min="2" max="2" width="43.7109375" style="23" customWidth="1"/>
    <col min="3" max="3" width="17.7109375" style="23" customWidth="1"/>
    <col min="4" max="4" width="13" style="23" customWidth="1"/>
    <col min="5" max="5" width="16.5703125" style="69" customWidth="1"/>
    <col min="6" max="6" width="15.28515625" style="69" customWidth="1"/>
    <col min="7" max="7" width="15.42578125" style="69" customWidth="1"/>
    <col min="8" max="8" width="15.28515625" style="79" customWidth="1"/>
    <col min="9" max="9" width="13" style="69" customWidth="1"/>
    <col min="10" max="10" width="16.42578125" style="69" customWidth="1"/>
    <col min="11" max="11" width="16.140625" style="69" customWidth="1"/>
    <col min="12" max="12" width="12.7109375" style="69" customWidth="1"/>
    <col min="13" max="13" width="18.85546875" style="23" customWidth="1"/>
    <col min="14" max="14" width="20.5703125" style="23" customWidth="1"/>
    <col min="15" max="256" width="11.85546875" style="23"/>
    <col min="257" max="257" width="4.85546875" style="23" customWidth="1"/>
    <col min="258" max="258" width="43.7109375" style="23" customWidth="1"/>
    <col min="259" max="259" width="17.7109375" style="23" customWidth="1"/>
    <col min="260" max="260" width="13" style="23" customWidth="1"/>
    <col min="261" max="261" width="16.5703125" style="23" customWidth="1"/>
    <col min="262" max="262" width="15.28515625" style="23" customWidth="1"/>
    <col min="263" max="263" width="15.42578125" style="23" customWidth="1"/>
    <col min="264" max="264" width="15.28515625" style="23" customWidth="1"/>
    <col min="265" max="265" width="13" style="23" customWidth="1"/>
    <col min="266" max="266" width="16.42578125" style="23" customWidth="1"/>
    <col min="267" max="267" width="16.140625" style="23" customWidth="1"/>
    <col min="268" max="268" width="12.7109375" style="23" customWidth="1"/>
    <col min="269" max="269" width="18.85546875" style="23" customWidth="1"/>
    <col min="270" max="270" width="20.5703125" style="23" customWidth="1"/>
    <col min="271" max="512" width="11.85546875" style="23"/>
    <col min="513" max="513" width="4.85546875" style="23" customWidth="1"/>
    <col min="514" max="514" width="43.7109375" style="23" customWidth="1"/>
    <col min="515" max="515" width="17.7109375" style="23" customWidth="1"/>
    <col min="516" max="516" width="13" style="23" customWidth="1"/>
    <col min="517" max="517" width="16.5703125" style="23" customWidth="1"/>
    <col min="518" max="518" width="15.28515625" style="23" customWidth="1"/>
    <col min="519" max="519" width="15.42578125" style="23" customWidth="1"/>
    <col min="520" max="520" width="15.28515625" style="23" customWidth="1"/>
    <col min="521" max="521" width="13" style="23" customWidth="1"/>
    <col min="522" max="522" width="16.42578125" style="23" customWidth="1"/>
    <col min="523" max="523" width="16.140625" style="23" customWidth="1"/>
    <col min="524" max="524" width="12.7109375" style="23" customWidth="1"/>
    <col min="525" max="525" width="18.85546875" style="23" customWidth="1"/>
    <col min="526" max="526" width="20.5703125" style="23" customWidth="1"/>
    <col min="527" max="768" width="11.85546875" style="23"/>
    <col min="769" max="769" width="4.85546875" style="23" customWidth="1"/>
    <col min="770" max="770" width="43.7109375" style="23" customWidth="1"/>
    <col min="771" max="771" width="17.7109375" style="23" customWidth="1"/>
    <col min="772" max="772" width="13" style="23" customWidth="1"/>
    <col min="773" max="773" width="16.5703125" style="23" customWidth="1"/>
    <col min="774" max="774" width="15.28515625" style="23" customWidth="1"/>
    <col min="775" max="775" width="15.42578125" style="23" customWidth="1"/>
    <col min="776" max="776" width="15.28515625" style="23" customWidth="1"/>
    <col min="777" max="777" width="13" style="23" customWidth="1"/>
    <col min="778" max="778" width="16.42578125" style="23" customWidth="1"/>
    <col min="779" max="779" width="16.140625" style="23" customWidth="1"/>
    <col min="780" max="780" width="12.7109375" style="23" customWidth="1"/>
    <col min="781" max="781" width="18.85546875" style="23" customWidth="1"/>
    <col min="782" max="782" width="20.5703125" style="23" customWidth="1"/>
    <col min="783" max="1024" width="11.85546875" style="23"/>
    <col min="1025" max="1025" width="4.85546875" style="23" customWidth="1"/>
    <col min="1026" max="1026" width="43.7109375" style="23" customWidth="1"/>
    <col min="1027" max="1027" width="17.7109375" style="23" customWidth="1"/>
    <col min="1028" max="1028" width="13" style="23" customWidth="1"/>
    <col min="1029" max="1029" width="16.5703125" style="23" customWidth="1"/>
    <col min="1030" max="1030" width="15.28515625" style="23" customWidth="1"/>
    <col min="1031" max="1031" width="15.42578125" style="23" customWidth="1"/>
    <col min="1032" max="1032" width="15.28515625" style="23" customWidth="1"/>
    <col min="1033" max="1033" width="13" style="23" customWidth="1"/>
    <col min="1034" max="1034" width="16.42578125" style="23" customWidth="1"/>
    <col min="1035" max="1035" width="16.140625" style="23" customWidth="1"/>
    <col min="1036" max="1036" width="12.7109375" style="23" customWidth="1"/>
    <col min="1037" max="1037" width="18.85546875" style="23" customWidth="1"/>
    <col min="1038" max="1038" width="20.5703125" style="23" customWidth="1"/>
    <col min="1039" max="1280" width="11.85546875" style="23"/>
    <col min="1281" max="1281" width="4.85546875" style="23" customWidth="1"/>
    <col min="1282" max="1282" width="43.7109375" style="23" customWidth="1"/>
    <col min="1283" max="1283" width="17.7109375" style="23" customWidth="1"/>
    <col min="1284" max="1284" width="13" style="23" customWidth="1"/>
    <col min="1285" max="1285" width="16.5703125" style="23" customWidth="1"/>
    <col min="1286" max="1286" width="15.28515625" style="23" customWidth="1"/>
    <col min="1287" max="1287" width="15.42578125" style="23" customWidth="1"/>
    <col min="1288" max="1288" width="15.28515625" style="23" customWidth="1"/>
    <col min="1289" max="1289" width="13" style="23" customWidth="1"/>
    <col min="1290" max="1290" width="16.42578125" style="23" customWidth="1"/>
    <col min="1291" max="1291" width="16.140625" style="23" customWidth="1"/>
    <col min="1292" max="1292" width="12.7109375" style="23" customWidth="1"/>
    <col min="1293" max="1293" width="18.85546875" style="23" customWidth="1"/>
    <col min="1294" max="1294" width="20.5703125" style="23" customWidth="1"/>
    <col min="1295" max="1536" width="11.85546875" style="23"/>
    <col min="1537" max="1537" width="4.85546875" style="23" customWidth="1"/>
    <col min="1538" max="1538" width="43.7109375" style="23" customWidth="1"/>
    <col min="1539" max="1539" width="17.7109375" style="23" customWidth="1"/>
    <col min="1540" max="1540" width="13" style="23" customWidth="1"/>
    <col min="1541" max="1541" width="16.5703125" style="23" customWidth="1"/>
    <col min="1542" max="1542" width="15.28515625" style="23" customWidth="1"/>
    <col min="1543" max="1543" width="15.42578125" style="23" customWidth="1"/>
    <col min="1544" max="1544" width="15.28515625" style="23" customWidth="1"/>
    <col min="1545" max="1545" width="13" style="23" customWidth="1"/>
    <col min="1546" max="1546" width="16.42578125" style="23" customWidth="1"/>
    <col min="1547" max="1547" width="16.140625" style="23" customWidth="1"/>
    <col min="1548" max="1548" width="12.7109375" style="23" customWidth="1"/>
    <col min="1549" max="1549" width="18.85546875" style="23" customWidth="1"/>
    <col min="1550" max="1550" width="20.5703125" style="23" customWidth="1"/>
    <col min="1551" max="1792" width="11.85546875" style="23"/>
    <col min="1793" max="1793" width="4.85546875" style="23" customWidth="1"/>
    <col min="1794" max="1794" width="43.7109375" style="23" customWidth="1"/>
    <col min="1795" max="1795" width="17.7109375" style="23" customWidth="1"/>
    <col min="1796" max="1796" width="13" style="23" customWidth="1"/>
    <col min="1797" max="1797" width="16.5703125" style="23" customWidth="1"/>
    <col min="1798" max="1798" width="15.28515625" style="23" customWidth="1"/>
    <col min="1799" max="1799" width="15.42578125" style="23" customWidth="1"/>
    <col min="1800" max="1800" width="15.28515625" style="23" customWidth="1"/>
    <col min="1801" max="1801" width="13" style="23" customWidth="1"/>
    <col min="1802" max="1802" width="16.42578125" style="23" customWidth="1"/>
    <col min="1803" max="1803" width="16.140625" style="23" customWidth="1"/>
    <col min="1804" max="1804" width="12.7109375" style="23" customWidth="1"/>
    <col min="1805" max="1805" width="18.85546875" style="23" customWidth="1"/>
    <col min="1806" max="1806" width="20.5703125" style="23" customWidth="1"/>
    <col min="1807" max="2048" width="11.85546875" style="23"/>
    <col min="2049" max="2049" width="4.85546875" style="23" customWidth="1"/>
    <col min="2050" max="2050" width="43.7109375" style="23" customWidth="1"/>
    <col min="2051" max="2051" width="17.7109375" style="23" customWidth="1"/>
    <col min="2052" max="2052" width="13" style="23" customWidth="1"/>
    <col min="2053" max="2053" width="16.5703125" style="23" customWidth="1"/>
    <col min="2054" max="2054" width="15.28515625" style="23" customWidth="1"/>
    <col min="2055" max="2055" width="15.42578125" style="23" customWidth="1"/>
    <col min="2056" max="2056" width="15.28515625" style="23" customWidth="1"/>
    <col min="2057" max="2057" width="13" style="23" customWidth="1"/>
    <col min="2058" max="2058" width="16.42578125" style="23" customWidth="1"/>
    <col min="2059" max="2059" width="16.140625" style="23" customWidth="1"/>
    <col min="2060" max="2060" width="12.7109375" style="23" customWidth="1"/>
    <col min="2061" max="2061" width="18.85546875" style="23" customWidth="1"/>
    <col min="2062" max="2062" width="20.5703125" style="23" customWidth="1"/>
    <col min="2063" max="2304" width="11.85546875" style="23"/>
    <col min="2305" max="2305" width="4.85546875" style="23" customWidth="1"/>
    <col min="2306" max="2306" width="43.7109375" style="23" customWidth="1"/>
    <col min="2307" max="2307" width="17.7109375" style="23" customWidth="1"/>
    <col min="2308" max="2308" width="13" style="23" customWidth="1"/>
    <col min="2309" max="2309" width="16.5703125" style="23" customWidth="1"/>
    <col min="2310" max="2310" width="15.28515625" style="23" customWidth="1"/>
    <col min="2311" max="2311" width="15.42578125" style="23" customWidth="1"/>
    <col min="2312" max="2312" width="15.28515625" style="23" customWidth="1"/>
    <col min="2313" max="2313" width="13" style="23" customWidth="1"/>
    <col min="2314" max="2314" width="16.42578125" style="23" customWidth="1"/>
    <col min="2315" max="2315" width="16.140625" style="23" customWidth="1"/>
    <col min="2316" max="2316" width="12.7109375" style="23" customWidth="1"/>
    <col min="2317" max="2317" width="18.85546875" style="23" customWidth="1"/>
    <col min="2318" max="2318" width="20.5703125" style="23" customWidth="1"/>
    <col min="2319" max="2560" width="11.85546875" style="23"/>
    <col min="2561" max="2561" width="4.85546875" style="23" customWidth="1"/>
    <col min="2562" max="2562" width="43.7109375" style="23" customWidth="1"/>
    <col min="2563" max="2563" width="17.7109375" style="23" customWidth="1"/>
    <col min="2564" max="2564" width="13" style="23" customWidth="1"/>
    <col min="2565" max="2565" width="16.5703125" style="23" customWidth="1"/>
    <col min="2566" max="2566" width="15.28515625" style="23" customWidth="1"/>
    <col min="2567" max="2567" width="15.42578125" style="23" customWidth="1"/>
    <col min="2568" max="2568" width="15.28515625" style="23" customWidth="1"/>
    <col min="2569" max="2569" width="13" style="23" customWidth="1"/>
    <col min="2570" max="2570" width="16.42578125" style="23" customWidth="1"/>
    <col min="2571" max="2571" width="16.140625" style="23" customWidth="1"/>
    <col min="2572" max="2572" width="12.7109375" style="23" customWidth="1"/>
    <col min="2573" max="2573" width="18.85546875" style="23" customWidth="1"/>
    <col min="2574" max="2574" width="20.5703125" style="23" customWidth="1"/>
    <col min="2575" max="2816" width="11.85546875" style="23"/>
    <col min="2817" max="2817" width="4.85546875" style="23" customWidth="1"/>
    <col min="2818" max="2818" width="43.7109375" style="23" customWidth="1"/>
    <col min="2819" max="2819" width="17.7109375" style="23" customWidth="1"/>
    <col min="2820" max="2820" width="13" style="23" customWidth="1"/>
    <col min="2821" max="2821" width="16.5703125" style="23" customWidth="1"/>
    <col min="2822" max="2822" width="15.28515625" style="23" customWidth="1"/>
    <col min="2823" max="2823" width="15.42578125" style="23" customWidth="1"/>
    <col min="2824" max="2824" width="15.28515625" style="23" customWidth="1"/>
    <col min="2825" max="2825" width="13" style="23" customWidth="1"/>
    <col min="2826" max="2826" width="16.42578125" style="23" customWidth="1"/>
    <col min="2827" max="2827" width="16.140625" style="23" customWidth="1"/>
    <col min="2828" max="2828" width="12.7109375" style="23" customWidth="1"/>
    <col min="2829" max="2829" width="18.85546875" style="23" customWidth="1"/>
    <col min="2830" max="2830" width="20.5703125" style="23" customWidth="1"/>
    <col min="2831" max="3072" width="11.85546875" style="23"/>
    <col min="3073" max="3073" width="4.85546875" style="23" customWidth="1"/>
    <col min="3074" max="3074" width="43.7109375" style="23" customWidth="1"/>
    <col min="3075" max="3075" width="17.7109375" style="23" customWidth="1"/>
    <col min="3076" max="3076" width="13" style="23" customWidth="1"/>
    <col min="3077" max="3077" width="16.5703125" style="23" customWidth="1"/>
    <col min="3078" max="3078" width="15.28515625" style="23" customWidth="1"/>
    <col min="3079" max="3079" width="15.42578125" style="23" customWidth="1"/>
    <col min="3080" max="3080" width="15.28515625" style="23" customWidth="1"/>
    <col min="3081" max="3081" width="13" style="23" customWidth="1"/>
    <col min="3082" max="3082" width="16.42578125" style="23" customWidth="1"/>
    <col min="3083" max="3083" width="16.140625" style="23" customWidth="1"/>
    <col min="3084" max="3084" width="12.7109375" style="23" customWidth="1"/>
    <col min="3085" max="3085" width="18.85546875" style="23" customWidth="1"/>
    <col min="3086" max="3086" width="20.5703125" style="23" customWidth="1"/>
    <col min="3087" max="3328" width="11.85546875" style="23"/>
    <col min="3329" max="3329" width="4.85546875" style="23" customWidth="1"/>
    <col min="3330" max="3330" width="43.7109375" style="23" customWidth="1"/>
    <col min="3331" max="3331" width="17.7109375" style="23" customWidth="1"/>
    <col min="3332" max="3332" width="13" style="23" customWidth="1"/>
    <col min="3333" max="3333" width="16.5703125" style="23" customWidth="1"/>
    <col min="3334" max="3334" width="15.28515625" style="23" customWidth="1"/>
    <col min="3335" max="3335" width="15.42578125" style="23" customWidth="1"/>
    <col min="3336" max="3336" width="15.28515625" style="23" customWidth="1"/>
    <col min="3337" max="3337" width="13" style="23" customWidth="1"/>
    <col min="3338" max="3338" width="16.42578125" style="23" customWidth="1"/>
    <col min="3339" max="3339" width="16.140625" style="23" customWidth="1"/>
    <col min="3340" max="3340" width="12.7109375" style="23" customWidth="1"/>
    <col min="3341" max="3341" width="18.85546875" style="23" customWidth="1"/>
    <col min="3342" max="3342" width="20.5703125" style="23" customWidth="1"/>
    <col min="3343" max="3584" width="11.85546875" style="23"/>
    <col min="3585" max="3585" width="4.85546875" style="23" customWidth="1"/>
    <col min="3586" max="3586" width="43.7109375" style="23" customWidth="1"/>
    <col min="3587" max="3587" width="17.7109375" style="23" customWidth="1"/>
    <col min="3588" max="3588" width="13" style="23" customWidth="1"/>
    <col min="3589" max="3589" width="16.5703125" style="23" customWidth="1"/>
    <col min="3590" max="3590" width="15.28515625" style="23" customWidth="1"/>
    <col min="3591" max="3591" width="15.42578125" style="23" customWidth="1"/>
    <col min="3592" max="3592" width="15.28515625" style="23" customWidth="1"/>
    <col min="3593" max="3593" width="13" style="23" customWidth="1"/>
    <col min="3594" max="3594" width="16.42578125" style="23" customWidth="1"/>
    <col min="3595" max="3595" width="16.140625" style="23" customWidth="1"/>
    <col min="3596" max="3596" width="12.7109375" style="23" customWidth="1"/>
    <col min="3597" max="3597" width="18.85546875" style="23" customWidth="1"/>
    <col min="3598" max="3598" width="20.5703125" style="23" customWidth="1"/>
    <col min="3599" max="3840" width="11.85546875" style="23"/>
    <col min="3841" max="3841" width="4.85546875" style="23" customWidth="1"/>
    <col min="3842" max="3842" width="43.7109375" style="23" customWidth="1"/>
    <col min="3843" max="3843" width="17.7109375" style="23" customWidth="1"/>
    <col min="3844" max="3844" width="13" style="23" customWidth="1"/>
    <col min="3845" max="3845" width="16.5703125" style="23" customWidth="1"/>
    <col min="3846" max="3846" width="15.28515625" style="23" customWidth="1"/>
    <col min="3847" max="3847" width="15.42578125" style="23" customWidth="1"/>
    <col min="3848" max="3848" width="15.28515625" style="23" customWidth="1"/>
    <col min="3849" max="3849" width="13" style="23" customWidth="1"/>
    <col min="3850" max="3850" width="16.42578125" style="23" customWidth="1"/>
    <col min="3851" max="3851" width="16.140625" style="23" customWidth="1"/>
    <col min="3852" max="3852" width="12.7109375" style="23" customWidth="1"/>
    <col min="3853" max="3853" width="18.85546875" style="23" customWidth="1"/>
    <col min="3854" max="3854" width="20.5703125" style="23" customWidth="1"/>
    <col min="3855" max="4096" width="11.85546875" style="23"/>
    <col min="4097" max="4097" width="4.85546875" style="23" customWidth="1"/>
    <col min="4098" max="4098" width="43.7109375" style="23" customWidth="1"/>
    <col min="4099" max="4099" width="17.7109375" style="23" customWidth="1"/>
    <col min="4100" max="4100" width="13" style="23" customWidth="1"/>
    <col min="4101" max="4101" width="16.5703125" style="23" customWidth="1"/>
    <col min="4102" max="4102" width="15.28515625" style="23" customWidth="1"/>
    <col min="4103" max="4103" width="15.42578125" style="23" customWidth="1"/>
    <col min="4104" max="4104" width="15.28515625" style="23" customWidth="1"/>
    <col min="4105" max="4105" width="13" style="23" customWidth="1"/>
    <col min="4106" max="4106" width="16.42578125" style="23" customWidth="1"/>
    <col min="4107" max="4107" width="16.140625" style="23" customWidth="1"/>
    <col min="4108" max="4108" width="12.7109375" style="23" customWidth="1"/>
    <col min="4109" max="4109" width="18.85546875" style="23" customWidth="1"/>
    <col min="4110" max="4110" width="20.5703125" style="23" customWidth="1"/>
    <col min="4111" max="4352" width="11.85546875" style="23"/>
    <col min="4353" max="4353" width="4.85546875" style="23" customWidth="1"/>
    <col min="4354" max="4354" width="43.7109375" style="23" customWidth="1"/>
    <col min="4355" max="4355" width="17.7109375" style="23" customWidth="1"/>
    <col min="4356" max="4356" width="13" style="23" customWidth="1"/>
    <col min="4357" max="4357" width="16.5703125" style="23" customWidth="1"/>
    <col min="4358" max="4358" width="15.28515625" style="23" customWidth="1"/>
    <col min="4359" max="4359" width="15.42578125" style="23" customWidth="1"/>
    <col min="4360" max="4360" width="15.28515625" style="23" customWidth="1"/>
    <col min="4361" max="4361" width="13" style="23" customWidth="1"/>
    <col min="4362" max="4362" width="16.42578125" style="23" customWidth="1"/>
    <col min="4363" max="4363" width="16.140625" style="23" customWidth="1"/>
    <col min="4364" max="4364" width="12.7109375" style="23" customWidth="1"/>
    <col min="4365" max="4365" width="18.85546875" style="23" customWidth="1"/>
    <col min="4366" max="4366" width="20.5703125" style="23" customWidth="1"/>
    <col min="4367" max="4608" width="11.85546875" style="23"/>
    <col min="4609" max="4609" width="4.85546875" style="23" customWidth="1"/>
    <col min="4610" max="4610" width="43.7109375" style="23" customWidth="1"/>
    <col min="4611" max="4611" width="17.7109375" style="23" customWidth="1"/>
    <col min="4612" max="4612" width="13" style="23" customWidth="1"/>
    <col min="4613" max="4613" width="16.5703125" style="23" customWidth="1"/>
    <col min="4614" max="4614" width="15.28515625" style="23" customWidth="1"/>
    <col min="4615" max="4615" width="15.42578125" style="23" customWidth="1"/>
    <col min="4616" max="4616" width="15.28515625" style="23" customWidth="1"/>
    <col min="4617" max="4617" width="13" style="23" customWidth="1"/>
    <col min="4618" max="4618" width="16.42578125" style="23" customWidth="1"/>
    <col min="4619" max="4619" width="16.140625" style="23" customWidth="1"/>
    <col min="4620" max="4620" width="12.7109375" style="23" customWidth="1"/>
    <col min="4621" max="4621" width="18.85546875" style="23" customWidth="1"/>
    <col min="4622" max="4622" width="20.5703125" style="23" customWidth="1"/>
    <col min="4623" max="4864" width="11.85546875" style="23"/>
    <col min="4865" max="4865" width="4.85546875" style="23" customWidth="1"/>
    <col min="4866" max="4866" width="43.7109375" style="23" customWidth="1"/>
    <col min="4867" max="4867" width="17.7109375" style="23" customWidth="1"/>
    <col min="4868" max="4868" width="13" style="23" customWidth="1"/>
    <col min="4869" max="4869" width="16.5703125" style="23" customWidth="1"/>
    <col min="4870" max="4870" width="15.28515625" style="23" customWidth="1"/>
    <col min="4871" max="4871" width="15.42578125" style="23" customWidth="1"/>
    <col min="4872" max="4872" width="15.28515625" style="23" customWidth="1"/>
    <col min="4873" max="4873" width="13" style="23" customWidth="1"/>
    <col min="4874" max="4874" width="16.42578125" style="23" customWidth="1"/>
    <col min="4875" max="4875" width="16.140625" style="23" customWidth="1"/>
    <col min="4876" max="4876" width="12.7109375" style="23" customWidth="1"/>
    <col min="4877" max="4877" width="18.85546875" style="23" customWidth="1"/>
    <col min="4878" max="4878" width="20.5703125" style="23" customWidth="1"/>
    <col min="4879" max="5120" width="11.85546875" style="23"/>
    <col min="5121" max="5121" width="4.85546875" style="23" customWidth="1"/>
    <col min="5122" max="5122" width="43.7109375" style="23" customWidth="1"/>
    <col min="5123" max="5123" width="17.7109375" style="23" customWidth="1"/>
    <col min="5124" max="5124" width="13" style="23" customWidth="1"/>
    <col min="5125" max="5125" width="16.5703125" style="23" customWidth="1"/>
    <col min="5126" max="5126" width="15.28515625" style="23" customWidth="1"/>
    <col min="5127" max="5127" width="15.42578125" style="23" customWidth="1"/>
    <col min="5128" max="5128" width="15.28515625" style="23" customWidth="1"/>
    <col min="5129" max="5129" width="13" style="23" customWidth="1"/>
    <col min="5130" max="5130" width="16.42578125" style="23" customWidth="1"/>
    <col min="5131" max="5131" width="16.140625" style="23" customWidth="1"/>
    <col min="5132" max="5132" width="12.7109375" style="23" customWidth="1"/>
    <col min="5133" max="5133" width="18.85546875" style="23" customWidth="1"/>
    <col min="5134" max="5134" width="20.5703125" style="23" customWidth="1"/>
    <col min="5135" max="5376" width="11.85546875" style="23"/>
    <col min="5377" max="5377" width="4.85546875" style="23" customWidth="1"/>
    <col min="5378" max="5378" width="43.7109375" style="23" customWidth="1"/>
    <col min="5379" max="5379" width="17.7109375" style="23" customWidth="1"/>
    <col min="5380" max="5380" width="13" style="23" customWidth="1"/>
    <col min="5381" max="5381" width="16.5703125" style="23" customWidth="1"/>
    <col min="5382" max="5382" width="15.28515625" style="23" customWidth="1"/>
    <col min="5383" max="5383" width="15.42578125" style="23" customWidth="1"/>
    <col min="5384" max="5384" width="15.28515625" style="23" customWidth="1"/>
    <col min="5385" max="5385" width="13" style="23" customWidth="1"/>
    <col min="5386" max="5386" width="16.42578125" style="23" customWidth="1"/>
    <col min="5387" max="5387" width="16.140625" style="23" customWidth="1"/>
    <col min="5388" max="5388" width="12.7109375" style="23" customWidth="1"/>
    <col min="5389" max="5389" width="18.85546875" style="23" customWidth="1"/>
    <col min="5390" max="5390" width="20.5703125" style="23" customWidth="1"/>
    <col min="5391" max="5632" width="11.85546875" style="23"/>
    <col min="5633" max="5633" width="4.85546875" style="23" customWidth="1"/>
    <col min="5634" max="5634" width="43.7109375" style="23" customWidth="1"/>
    <col min="5635" max="5635" width="17.7109375" style="23" customWidth="1"/>
    <col min="5636" max="5636" width="13" style="23" customWidth="1"/>
    <col min="5637" max="5637" width="16.5703125" style="23" customWidth="1"/>
    <col min="5638" max="5638" width="15.28515625" style="23" customWidth="1"/>
    <col min="5639" max="5639" width="15.42578125" style="23" customWidth="1"/>
    <col min="5640" max="5640" width="15.28515625" style="23" customWidth="1"/>
    <col min="5641" max="5641" width="13" style="23" customWidth="1"/>
    <col min="5642" max="5642" width="16.42578125" style="23" customWidth="1"/>
    <col min="5643" max="5643" width="16.140625" style="23" customWidth="1"/>
    <col min="5644" max="5644" width="12.7109375" style="23" customWidth="1"/>
    <col min="5645" max="5645" width="18.85546875" style="23" customWidth="1"/>
    <col min="5646" max="5646" width="20.5703125" style="23" customWidth="1"/>
    <col min="5647" max="5888" width="11.85546875" style="23"/>
    <col min="5889" max="5889" width="4.85546875" style="23" customWidth="1"/>
    <col min="5890" max="5890" width="43.7109375" style="23" customWidth="1"/>
    <col min="5891" max="5891" width="17.7109375" style="23" customWidth="1"/>
    <col min="5892" max="5892" width="13" style="23" customWidth="1"/>
    <col min="5893" max="5893" width="16.5703125" style="23" customWidth="1"/>
    <col min="5894" max="5894" width="15.28515625" style="23" customWidth="1"/>
    <col min="5895" max="5895" width="15.42578125" style="23" customWidth="1"/>
    <col min="5896" max="5896" width="15.28515625" style="23" customWidth="1"/>
    <col min="5897" max="5897" width="13" style="23" customWidth="1"/>
    <col min="5898" max="5898" width="16.42578125" style="23" customWidth="1"/>
    <col min="5899" max="5899" width="16.140625" style="23" customWidth="1"/>
    <col min="5900" max="5900" width="12.7109375" style="23" customWidth="1"/>
    <col min="5901" max="5901" width="18.85546875" style="23" customWidth="1"/>
    <col min="5902" max="5902" width="20.5703125" style="23" customWidth="1"/>
    <col min="5903" max="6144" width="11.85546875" style="23"/>
    <col min="6145" max="6145" width="4.85546875" style="23" customWidth="1"/>
    <col min="6146" max="6146" width="43.7109375" style="23" customWidth="1"/>
    <col min="6147" max="6147" width="17.7109375" style="23" customWidth="1"/>
    <col min="6148" max="6148" width="13" style="23" customWidth="1"/>
    <col min="6149" max="6149" width="16.5703125" style="23" customWidth="1"/>
    <col min="6150" max="6150" width="15.28515625" style="23" customWidth="1"/>
    <col min="6151" max="6151" width="15.42578125" style="23" customWidth="1"/>
    <col min="6152" max="6152" width="15.28515625" style="23" customWidth="1"/>
    <col min="6153" max="6153" width="13" style="23" customWidth="1"/>
    <col min="6154" max="6154" width="16.42578125" style="23" customWidth="1"/>
    <col min="6155" max="6155" width="16.140625" style="23" customWidth="1"/>
    <col min="6156" max="6156" width="12.7109375" style="23" customWidth="1"/>
    <col min="6157" max="6157" width="18.85546875" style="23" customWidth="1"/>
    <col min="6158" max="6158" width="20.5703125" style="23" customWidth="1"/>
    <col min="6159" max="6400" width="11.85546875" style="23"/>
    <col min="6401" max="6401" width="4.85546875" style="23" customWidth="1"/>
    <col min="6402" max="6402" width="43.7109375" style="23" customWidth="1"/>
    <col min="6403" max="6403" width="17.7109375" style="23" customWidth="1"/>
    <col min="6404" max="6404" width="13" style="23" customWidth="1"/>
    <col min="6405" max="6405" width="16.5703125" style="23" customWidth="1"/>
    <col min="6406" max="6406" width="15.28515625" style="23" customWidth="1"/>
    <col min="6407" max="6407" width="15.42578125" style="23" customWidth="1"/>
    <col min="6408" max="6408" width="15.28515625" style="23" customWidth="1"/>
    <col min="6409" max="6409" width="13" style="23" customWidth="1"/>
    <col min="6410" max="6410" width="16.42578125" style="23" customWidth="1"/>
    <col min="6411" max="6411" width="16.140625" style="23" customWidth="1"/>
    <col min="6412" max="6412" width="12.7109375" style="23" customWidth="1"/>
    <col min="6413" max="6413" width="18.85546875" style="23" customWidth="1"/>
    <col min="6414" max="6414" width="20.5703125" style="23" customWidth="1"/>
    <col min="6415" max="6656" width="11.85546875" style="23"/>
    <col min="6657" max="6657" width="4.85546875" style="23" customWidth="1"/>
    <col min="6658" max="6658" width="43.7109375" style="23" customWidth="1"/>
    <col min="6659" max="6659" width="17.7109375" style="23" customWidth="1"/>
    <col min="6660" max="6660" width="13" style="23" customWidth="1"/>
    <col min="6661" max="6661" width="16.5703125" style="23" customWidth="1"/>
    <col min="6662" max="6662" width="15.28515625" style="23" customWidth="1"/>
    <col min="6663" max="6663" width="15.42578125" style="23" customWidth="1"/>
    <col min="6664" max="6664" width="15.28515625" style="23" customWidth="1"/>
    <col min="6665" max="6665" width="13" style="23" customWidth="1"/>
    <col min="6666" max="6666" width="16.42578125" style="23" customWidth="1"/>
    <col min="6667" max="6667" width="16.140625" style="23" customWidth="1"/>
    <col min="6668" max="6668" width="12.7109375" style="23" customWidth="1"/>
    <col min="6669" max="6669" width="18.85546875" style="23" customWidth="1"/>
    <col min="6670" max="6670" width="20.5703125" style="23" customWidth="1"/>
    <col min="6671" max="6912" width="11.85546875" style="23"/>
    <col min="6913" max="6913" width="4.85546875" style="23" customWidth="1"/>
    <col min="6914" max="6914" width="43.7109375" style="23" customWidth="1"/>
    <col min="6915" max="6915" width="17.7109375" style="23" customWidth="1"/>
    <col min="6916" max="6916" width="13" style="23" customWidth="1"/>
    <col min="6917" max="6917" width="16.5703125" style="23" customWidth="1"/>
    <col min="6918" max="6918" width="15.28515625" style="23" customWidth="1"/>
    <col min="6919" max="6919" width="15.42578125" style="23" customWidth="1"/>
    <col min="6920" max="6920" width="15.28515625" style="23" customWidth="1"/>
    <col min="6921" max="6921" width="13" style="23" customWidth="1"/>
    <col min="6922" max="6922" width="16.42578125" style="23" customWidth="1"/>
    <col min="6923" max="6923" width="16.140625" style="23" customWidth="1"/>
    <col min="6924" max="6924" width="12.7109375" style="23" customWidth="1"/>
    <col min="6925" max="6925" width="18.85546875" style="23" customWidth="1"/>
    <col min="6926" max="6926" width="20.5703125" style="23" customWidth="1"/>
    <col min="6927" max="7168" width="11.85546875" style="23"/>
    <col min="7169" max="7169" width="4.85546875" style="23" customWidth="1"/>
    <col min="7170" max="7170" width="43.7109375" style="23" customWidth="1"/>
    <col min="7171" max="7171" width="17.7109375" style="23" customWidth="1"/>
    <col min="7172" max="7172" width="13" style="23" customWidth="1"/>
    <col min="7173" max="7173" width="16.5703125" style="23" customWidth="1"/>
    <col min="7174" max="7174" width="15.28515625" style="23" customWidth="1"/>
    <col min="7175" max="7175" width="15.42578125" style="23" customWidth="1"/>
    <col min="7176" max="7176" width="15.28515625" style="23" customWidth="1"/>
    <col min="7177" max="7177" width="13" style="23" customWidth="1"/>
    <col min="7178" max="7178" width="16.42578125" style="23" customWidth="1"/>
    <col min="7179" max="7179" width="16.140625" style="23" customWidth="1"/>
    <col min="7180" max="7180" width="12.7109375" style="23" customWidth="1"/>
    <col min="7181" max="7181" width="18.85546875" style="23" customWidth="1"/>
    <col min="7182" max="7182" width="20.5703125" style="23" customWidth="1"/>
    <col min="7183" max="7424" width="11.85546875" style="23"/>
    <col min="7425" max="7425" width="4.85546875" style="23" customWidth="1"/>
    <col min="7426" max="7426" width="43.7109375" style="23" customWidth="1"/>
    <col min="7427" max="7427" width="17.7109375" style="23" customWidth="1"/>
    <col min="7428" max="7428" width="13" style="23" customWidth="1"/>
    <col min="7429" max="7429" width="16.5703125" style="23" customWidth="1"/>
    <col min="7430" max="7430" width="15.28515625" style="23" customWidth="1"/>
    <col min="7431" max="7431" width="15.42578125" style="23" customWidth="1"/>
    <col min="7432" max="7432" width="15.28515625" style="23" customWidth="1"/>
    <col min="7433" max="7433" width="13" style="23" customWidth="1"/>
    <col min="7434" max="7434" width="16.42578125" style="23" customWidth="1"/>
    <col min="7435" max="7435" width="16.140625" style="23" customWidth="1"/>
    <col min="7436" max="7436" width="12.7109375" style="23" customWidth="1"/>
    <col min="7437" max="7437" width="18.85546875" style="23" customWidth="1"/>
    <col min="7438" max="7438" width="20.5703125" style="23" customWidth="1"/>
    <col min="7439" max="7680" width="11.85546875" style="23"/>
    <col min="7681" max="7681" width="4.85546875" style="23" customWidth="1"/>
    <col min="7682" max="7682" width="43.7109375" style="23" customWidth="1"/>
    <col min="7683" max="7683" width="17.7109375" style="23" customWidth="1"/>
    <col min="7684" max="7684" width="13" style="23" customWidth="1"/>
    <col min="7685" max="7685" width="16.5703125" style="23" customWidth="1"/>
    <col min="7686" max="7686" width="15.28515625" style="23" customWidth="1"/>
    <col min="7687" max="7687" width="15.42578125" style="23" customWidth="1"/>
    <col min="7688" max="7688" width="15.28515625" style="23" customWidth="1"/>
    <col min="7689" max="7689" width="13" style="23" customWidth="1"/>
    <col min="7690" max="7690" width="16.42578125" style="23" customWidth="1"/>
    <col min="7691" max="7691" width="16.140625" style="23" customWidth="1"/>
    <col min="7692" max="7692" width="12.7109375" style="23" customWidth="1"/>
    <col min="7693" max="7693" width="18.85546875" style="23" customWidth="1"/>
    <col min="7694" max="7694" width="20.5703125" style="23" customWidth="1"/>
    <col min="7695" max="7936" width="11.85546875" style="23"/>
    <col min="7937" max="7937" width="4.85546875" style="23" customWidth="1"/>
    <col min="7938" max="7938" width="43.7109375" style="23" customWidth="1"/>
    <col min="7939" max="7939" width="17.7109375" style="23" customWidth="1"/>
    <col min="7940" max="7940" width="13" style="23" customWidth="1"/>
    <col min="7941" max="7941" width="16.5703125" style="23" customWidth="1"/>
    <col min="7942" max="7942" width="15.28515625" style="23" customWidth="1"/>
    <col min="7943" max="7943" width="15.42578125" style="23" customWidth="1"/>
    <col min="7944" max="7944" width="15.28515625" style="23" customWidth="1"/>
    <col min="7945" max="7945" width="13" style="23" customWidth="1"/>
    <col min="7946" max="7946" width="16.42578125" style="23" customWidth="1"/>
    <col min="7947" max="7947" width="16.140625" style="23" customWidth="1"/>
    <col min="7948" max="7948" width="12.7109375" style="23" customWidth="1"/>
    <col min="7949" max="7949" width="18.85546875" style="23" customWidth="1"/>
    <col min="7950" max="7950" width="20.5703125" style="23" customWidth="1"/>
    <col min="7951" max="8192" width="11.85546875" style="23"/>
    <col min="8193" max="8193" width="4.85546875" style="23" customWidth="1"/>
    <col min="8194" max="8194" width="43.7109375" style="23" customWidth="1"/>
    <col min="8195" max="8195" width="17.7109375" style="23" customWidth="1"/>
    <col min="8196" max="8196" width="13" style="23" customWidth="1"/>
    <col min="8197" max="8197" width="16.5703125" style="23" customWidth="1"/>
    <col min="8198" max="8198" width="15.28515625" style="23" customWidth="1"/>
    <col min="8199" max="8199" width="15.42578125" style="23" customWidth="1"/>
    <col min="8200" max="8200" width="15.28515625" style="23" customWidth="1"/>
    <col min="8201" max="8201" width="13" style="23" customWidth="1"/>
    <col min="8202" max="8202" width="16.42578125" style="23" customWidth="1"/>
    <col min="8203" max="8203" width="16.140625" style="23" customWidth="1"/>
    <col min="8204" max="8204" width="12.7109375" style="23" customWidth="1"/>
    <col min="8205" max="8205" width="18.85546875" style="23" customWidth="1"/>
    <col min="8206" max="8206" width="20.5703125" style="23" customWidth="1"/>
    <col min="8207" max="8448" width="11.85546875" style="23"/>
    <col min="8449" max="8449" width="4.85546875" style="23" customWidth="1"/>
    <col min="8450" max="8450" width="43.7109375" style="23" customWidth="1"/>
    <col min="8451" max="8451" width="17.7109375" style="23" customWidth="1"/>
    <col min="8452" max="8452" width="13" style="23" customWidth="1"/>
    <col min="8453" max="8453" width="16.5703125" style="23" customWidth="1"/>
    <col min="8454" max="8454" width="15.28515625" style="23" customWidth="1"/>
    <col min="8455" max="8455" width="15.42578125" style="23" customWidth="1"/>
    <col min="8456" max="8456" width="15.28515625" style="23" customWidth="1"/>
    <col min="8457" max="8457" width="13" style="23" customWidth="1"/>
    <col min="8458" max="8458" width="16.42578125" style="23" customWidth="1"/>
    <col min="8459" max="8459" width="16.140625" style="23" customWidth="1"/>
    <col min="8460" max="8460" width="12.7109375" style="23" customWidth="1"/>
    <col min="8461" max="8461" width="18.85546875" style="23" customWidth="1"/>
    <col min="8462" max="8462" width="20.5703125" style="23" customWidth="1"/>
    <col min="8463" max="8704" width="11.85546875" style="23"/>
    <col min="8705" max="8705" width="4.85546875" style="23" customWidth="1"/>
    <col min="8706" max="8706" width="43.7109375" style="23" customWidth="1"/>
    <col min="8707" max="8707" width="17.7109375" style="23" customWidth="1"/>
    <col min="8708" max="8708" width="13" style="23" customWidth="1"/>
    <col min="8709" max="8709" width="16.5703125" style="23" customWidth="1"/>
    <col min="8710" max="8710" width="15.28515625" style="23" customWidth="1"/>
    <col min="8711" max="8711" width="15.42578125" style="23" customWidth="1"/>
    <col min="8712" max="8712" width="15.28515625" style="23" customWidth="1"/>
    <col min="8713" max="8713" width="13" style="23" customWidth="1"/>
    <col min="8714" max="8714" width="16.42578125" style="23" customWidth="1"/>
    <col min="8715" max="8715" width="16.140625" style="23" customWidth="1"/>
    <col min="8716" max="8716" width="12.7109375" style="23" customWidth="1"/>
    <col min="8717" max="8717" width="18.85546875" style="23" customWidth="1"/>
    <col min="8718" max="8718" width="20.5703125" style="23" customWidth="1"/>
    <col min="8719" max="8960" width="11.85546875" style="23"/>
    <col min="8961" max="8961" width="4.85546875" style="23" customWidth="1"/>
    <col min="8962" max="8962" width="43.7109375" style="23" customWidth="1"/>
    <col min="8963" max="8963" width="17.7109375" style="23" customWidth="1"/>
    <col min="8964" max="8964" width="13" style="23" customWidth="1"/>
    <col min="8965" max="8965" width="16.5703125" style="23" customWidth="1"/>
    <col min="8966" max="8966" width="15.28515625" style="23" customWidth="1"/>
    <col min="8967" max="8967" width="15.42578125" style="23" customWidth="1"/>
    <col min="8968" max="8968" width="15.28515625" style="23" customWidth="1"/>
    <col min="8969" max="8969" width="13" style="23" customWidth="1"/>
    <col min="8970" max="8970" width="16.42578125" style="23" customWidth="1"/>
    <col min="8971" max="8971" width="16.140625" style="23" customWidth="1"/>
    <col min="8972" max="8972" width="12.7109375" style="23" customWidth="1"/>
    <col min="8973" max="8973" width="18.85546875" style="23" customWidth="1"/>
    <col min="8974" max="8974" width="20.5703125" style="23" customWidth="1"/>
    <col min="8975" max="9216" width="11.85546875" style="23"/>
    <col min="9217" max="9217" width="4.85546875" style="23" customWidth="1"/>
    <col min="9218" max="9218" width="43.7109375" style="23" customWidth="1"/>
    <col min="9219" max="9219" width="17.7109375" style="23" customWidth="1"/>
    <col min="9220" max="9220" width="13" style="23" customWidth="1"/>
    <col min="9221" max="9221" width="16.5703125" style="23" customWidth="1"/>
    <col min="9222" max="9222" width="15.28515625" style="23" customWidth="1"/>
    <col min="9223" max="9223" width="15.42578125" style="23" customWidth="1"/>
    <col min="9224" max="9224" width="15.28515625" style="23" customWidth="1"/>
    <col min="9225" max="9225" width="13" style="23" customWidth="1"/>
    <col min="9226" max="9226" width="16.42578125" style="23" customWidth="1"/>
    <col min="9227" max="9227" width="16.140625" style="23" customWidth="1"/>
    <col min="9228" max="9228" width="12.7109375" style="23" customWidth="1"/>
    <col min="9229" max="9229" width="18.85546875" style="23" customWidth="1"/>
    <col min="9230" max="9230" width="20.5703125" style="23" customWidth="1"/>
    <col min="9231" max="9472" width="11.85546875" style="23"/>
    <col min="9473" max="9473" width="4.85546875" style="23" customWidth="1"/>
    <col min="9474" max="9474" width="43.7109375" style="23" customWidth="1"/>
    <col min="9475" max="9475" width="17.7109375" style="23" customWidth="1"/>
    <col min="9476" max="9476" width="13" style="23" customWidth="1"/>
    <col min="9477" max="9477" width="16.5703125" style="23" customWidth="1"/>
    <col min="9478" max="9478" width="15.28515625" style="23" customWidth="1"/>
    <col min="9479" max="9479" width="15.42578125" style="23" customWidth="1"/>
    <col min="9480" max="9480" width="15.28515625" style="23" customWidth="1"/>
    <col min="9481" max="9481" width="13" style="23" customWidth="1"/>
    <col min="9482" max="9482" width="16.42578125" style="23" customWidth="1"/>
    <col min="9483" max="9483" width="16.140625" style="23" customWidth="1"/>
    <col min="9484" max="9484" width="12.7109375" style="23" customWidth="1"/>
    <col min="9485" max="9485" width="18.85546875" style="23" customWidth="1"/>
    <col min="9486" max="9486" width="20.5703125" style="23" customWidth="1"/>
    <col min="9487" max="9728" width="11.85546875" style="23"/>
    <col min="9729" max="9729" width="4.85546875" style="23" customWidth="1"/>
    <col min="9730" max="9730" width="43.7109375" style="23" customWidth="1"/>
    <col min="9731" max="9731" width="17.7109375" style="23" customWidth="1"/>
    <col min="9732" max="9732" width="13" style="23" customWidth="1"/>
    <col min="9733" max="9733" width="16.5703125" style="23" customWidth="1"/>
    <col min="9734" max="9734" width="15.28515625" style="23" customWidth="1"/>
    <col min="9735" max="9735" width="15.42578125" style="23" customWidth="1"/>
    <col min="9736" max="9736" width="15.28515625" style="23" customWidth="1"/>
    <col min="9737" max="9737" width="13" style="23" customWidth="1"/>
    <col min="9738" max="9738" width="16.42578125" style="23" customWidth="1"/>
    <col min="9739" max="9739" width="16.140625" style="23" customWidth="1"/>
    <col min="9740" max="9740" width="12.7109375" style="23" customWidth="1"/>
    <col min="9741" max="9741" width="18.85546875" style="23" customWidth="1"/>
    <col min="9742" max="9742" width="20.5703125" style="23" customWidth="1"/>
    <col min="9743" max="9984" width="11.85546875" style="23"/>
    <col min="9985" max="9985" width="4.85546875" style="23" customWidth="1"/>
    <col min="9986" max="9986" width="43.7109375" style="23" customWidth="1"/>
    <col min="9987" max="9987" width="17.7109375" style="23" customWidth="1"/>
    <col min="9988" max="9988" width="13" style="23" customWidth="1"/>
    <col min="9989" max="9989" width="16.5703125" style="23" customWidth="1"/>
    <col min="9990" max="9990" width="15.28515625" style="23" customWidth="1"/>
    <col min="9991" max="9991" width="15.42578125" style="23" customWidth="1"/>
    <col min="9992" max="9992" width="15.28515625" style="23" customWidth="1"/>
    <col min="9993" max="9993" width="13" style="23" customWidth="1"/>
    <col min="9994" max="9994" width="16.42578125" style="23" customWidth="1"/>
    <col min="9995" max="9995" width="16.140625" style="23" customWidth="1"/>
    <col min="9996" max="9996" width="12.7109375" style="23" customWidth="1"/>
    <col min="9997" max="9997" width="18.85546875" style="23" customWidth="1"/>
    <col min="9998" max="9998" width="20.5703125" style="23" customWidth="1"/>
    <col min="9999" max="10240" width="11.85546875" style="23"/>
    <col min="10241" max="10241" width="4.85546875" style="23" customWidth="1"/>
    <col min="10242" max="10242" width="43.7109375" style="23" customWidth="1"/>
    <col min="10243" max="10243" width="17.7109375" style="23" customWidth="1"/>
    <col min="10244" max="10244" width="13" style="23" customWidth="1"/>
    <col min="10245" max="10245" width="16.5703125" style="23" customWidth="1"/>
    <col min="10246" max="10246" width="15.28515625" style="23" customWidth="1"/>
    <col min="10247" max="10247" width="15.42578125" style="23" customWidth="1"/>
    <col min="10248" max="10248" width="15.28515625" style="23" customWidth="1"/>
    <col min="10249" max="10249" width="13" style="23" customWidth="1"/>
    <col min="10250" max="10250" width="16.42578125" style="23" customWidth="1"/>
    <col min="10251" max="10251" width="16.140625" style="23" customWidth="1"/>
    <col min="10252" max="10252" width="12.7109375" style="23" customWidth="1"/>
    <col min="10253" max="10253" width="18.85546875" style="23" customWidth="1"/>
    <col min="10254" max="10254" width="20.5703125" style="23" customWidth="1"/>
    <col min="10255" max="10496" width="11.85546875" style="23"/>
    <col min="10497" max="10497" width="4.85546875" style="23" customWidth="1"/>
    <col min="10498" max="10498" width="43.7109375" style="23" customWidth="1"/>
    <col min="10499" max="10499" width="17.7109375" style="23" customWidth="1"/>
    <col min="10500" max="10500" width="13" style="23" customWidth="1"/>
    <col min="10501" max="10501" width="16.5703125" style="23" customWidth="1"/>
    <col min="10502" max="10502" width="15.28515625" style="23" customWidth="1"/>
    <col min="10503" max="10503" width="15.42578125" style="23" customWidth="1"/>
    <col min="10504" max="10504" width="15.28515625" style="23" customWidth="1"/>
    <col min="10505" max="10505" width="13" style="23" customWidth="1"/>
    <col min="10506" max="10506" width="16.42578125" style="23" customWidth="1"/>
    <col min="10507" max="10507" width="16.140625" style="23" customWidth="1"/>
    <col min="10508" max="10508" width="12.7109375" style="23" customWidth="1"/>
    <col min="10509" max="10509" width="18.85546875" style="23" customWidth="1"/>
    <col min="10510" max="10510" width="20.5703125" style="23" customWidth="1"/>
    <col min="10511" max="10752" width="11.85546875" style="23"/>
    <col min="10753" max="10753" width="4.85546875" style="23" customWidth="1"/>
    <col min="10754" max="10754" width="43.7109375" style="23" customWidth="1"/>
    <col min="10755" max="10755" width="17.7109375" style="23" customWidth="1"/>
    <col min="10756" max="10756" width="13" style="23" customWidth="1"/>
    <col min="10757" max="10757" width="16.5703125" style="23" customWidth="1"/>
    <col min="10758" max="10758" width="15.28515625" style="23" customWidth="1"/>
    <col min="10759" max="10759" width="15.42578125" style="23" customWidth="1"/>
    <col min="10760" max="10760" width="15.28515625" style="23" customWidth="1"/>
    <col min="10761" max="10761" width="13" style="23" customWidth="1"/>
    <col min="10762" max="10762" width="16.42578125" style="23" customWidth="1"/>
    <col min="10763" max="10763" width="16.140625" style="23" customWidth="1"/>
    <col min="10764" max="10764" width="12.7109375" style="23" customWidth="1"/>
    <col min="10765" max="10765" width="18.85546875" style="23" customWidth="1"/>
    <col min="10766" max="10766" width="20.5703125" style="23" customWidth="1"/>
    <col min="10767" max="11008" width="11.85546875" style="23"/>
    <col min="11009" max="11009" width="4.85546875" style="23" customWidth="1"/>
    <col min="11010" max="11010" width="43.7109375" style="23" customWidth="1"/>
    <col min="11011" max="11011" width="17.7109375" style="23" customWidth="1"/>
    <col min="11012" max="11012" width="13" style="23" customWidth="1"/>
    <col min="11013" max="11013" width="16.5703125" style="23" customWidth="1"/>
    <col min="11014" max="11014" width="15.28515625" style="23" customWidth="1"/>
    <col min="11015" max="11015" width="15.42578125" style="23" customWidth="1"/>
    <col min="11016" max="11016" width="15.28515625" style="23" customWidth="1"/>
    <col min="11017" max="11017" width="13" style="23" customWidth="1"/>
    <col min="11018" max="11018" width="16.42578125" style="23" customWidth="1"/>
    <col min="11019" max="11019" width="16.140625" style="23" customWidth="1"/>
    <col min="11020" max="11020" width="12.7109375" style="23" customWidth="1"/>
    <col min="11021" max="11021" width="18.85546875" style="23" customWidth="1"/>
    <col min="11022" max="11022" width="20.5703125" style="23" customWidth="1"/>
    <col min="11023" max="11264" width="11.85546875" style="23"/>
    <col min="11265" max="11265" width="4.85546875" style="23" customWidth="1"/>
    <col min="11266" max="11266" width="43.7109375" style="23" customWidth="1"/>
    <col min="11267" max="11267" width="17.7109375" style="23" customWidth="1"/>
    <col min="11268" max="11268" width="13" style="23" customWidth="1"/>
    <col min="11269" max="11269" width="16.5703125" style="23" customWidth="1"/>
    <col min="11270" max="11270" width="15.28515625" style="23" customWidth="1"/>
    <col min="11271" max="11271" width="15.42578125" style="23" customWidth="1"/>
    <col min="11272" max="11272" width="15.28515625" style="23" customWidth="1"/>
    <col min="11273" max="11273" width="13" style="23" customWidth="1"/>
    <col min="11274" max="11274" width="16.42578125" style="23" customWidth="1"/>
    <col min="11275" max="11275" width="16.140625" style="23" customWidth="1"/>
    <col min="11276" max="11276" width="12.7109375" style="23" customWidth="1"/>
    <col min="11277" max="11277" width="18.85546875" style="23" customWidth="1"/>
    <col min="11278" max="11278" width="20.5703125" style="23" customWidth="1"/>
    <col min="11279" max="11520" width="11.85546875" style="23"/>
    <col min="11521" max="11521" width="4.85546875" style="23" customWidth="1"/>
    <col min="11522" max="11522" width="43.7109375" style="23" customWidth="1"/>
    <col min="11523" max="11523" width="17.7109375" style="23" customWidth="1"/>
    <col min="11524" max="11524" width="13" style="23" customWidth="1"/>
    <col min="11525" max="11525" width="16.5703125" style="23" customWidth="1"/>
    <col min="11526" max="11526" width="15.28515625" style="23" customWidth="1"/>
    <col min="11527" max="11527" width="15.42578125" style="23" customWidth="1"/>
    <col min="11528" max="11528" width="15.28515625" style="23" customWidth="1"/>
    <col min="11529" max="11529" width="13" style="23" customWidth="1"/>
    <col min="11530" max="11530" width="16.42578125" style="23" customWidth="1"/>
    <col min="11531" max="11531" width="16.140625" style="23" customWidth="1"/>
    <col min="11532" max="11532" width="12.7109375" style="23" customWidth="1"/>
    <col min="11533" max="11533" width="18.85546875" style="23" customWidth="1"/>
    <col min="11534" max="11534" width="20.5703125" style="23" customWidth="1"/>
    <col min="11535" max="11776" width="11.85546875" style="23"/>
    <col min="11777" max="11777" width="4.85546875" style="23" customWidth="1"/>
    <col min="11778" max="11778" width="43.7109375" style="23" customWidth="1"/>
    <col min="11779" max="11779" width="17.7109375" style="23" customWidth="1"/>
    <col min="11780" max="11780" width="13" style="23" customWidth="1"/>
    <col min="11781" max="11781" width="16.5703125" style="23" customWidth="1"/>
    <col min="11782" max="11782" width="15.28515625" style="23" customWidth="1"/>
    <col min="11783" max="11783" width="15.42578125" style="23" customWidth="1"/>
    <col min="11784" max="11784" width="15.28515625" style="23" customWidth="1"/>
    <col min="11785" max="11785" width="13" style="23" customWidth="1"/>
    <col min="11786" max="11786" width="16.42578125" style="23" customWidth="1"/>
    <col min="11787" max="11787" width="16.140625" style="23" customWidth="1"/>
    <col min="11788" max="11788" width="12.7109375" style="23" customWidth="1"/>
    <col min="11789" max="11789" width="18.85546875" style="23" customWidth="1"/>
    <col min="11790" max="11790" width="20.5703125" style="23" customWidth="1"/>
    <col min="11791" max="12032" width="11.85546875" style="23"/>
    <col min="12033" max="12033" width="4.85546875" style="23" customWidth="1"/>
    <col min="12034" max="12034" width="43.7109375" style="23" customWidth="1"/>
    <col min="12035" max="12035" width="17.7109375" style="23" customWidth="1"/>
    <col min="12036" max="12036" width="13" style="23" customWidth="1"/>
    <col min="12037" max="12037" width="16.5703125" style="23" customWidth="1"/>
    <col min="12038" max="12038" width="15.28515625" style="23" customWidth="1"/>
    <col min="12039" max="12039" width="15.42578125" style="23" customWidth="1"/>
    <col min="12040" max="12040" width="15.28515625" style="23" customWidth="1"/>
    <col min="12041" max="12041" width="13" style="23" customWidth="1"/>
    <col min="12042" max="12042" width="16.42578125" style="23" customWidth="1"/>
    <col min="12043" max="12043" width="16.140625" style="23" customWidth="1"/>
    <col min="12044" max="12044" width="12.7109375" style="23" customWidth="1"/>
    <col min="12045" max="12045" width="18.85546875" style="23" customWidth="1"/>
    <col min="12046" max="12046" width="20.5703125" style="23" customWidth="1"/>
    <col min="12047" max="12288" width="11.85546875" style="23"/>
    <col min="12289" max="12289" width="4.85546875" style="23" customWidth="1"/>
    <col min="12290" max="12290" width="43.7109375" style="23" customWidth="1"/>
    <col min="12291" max="12291" width="17.7109375" style="23" customWidth="1"/>
    <col min="12292" max="12292" width="13" style="23" customWidth="1"/>
    <col min="12293" max="12293" width="16.5703125" style="23" customWidth="1"/>
    <col min="12294" max="12294" width="15.28515625" style="23" customWidth="1"/>
    <col min="12295" max="12295" width="15.42578125" style="23" customWidth="1"/>
    <col min="12296" max="12296" width="15.28515625" style="23" customWidth="1"/>
    <col min="12297" max="12297" width="13" style="23" customWidth="1"/>
    <col min="12298" max="12298" width="16.42578125" style="23" customWidth="1"/>
    <col min="12299" max="12299" width="16.140625" style="23" customWidth="1"/>
    <col min="12300" max="12300" width="12.7109375" style="23" customWidth="1"/>
    <col min="12301" max="12301" width="18.85546875" style="23" customWidth="1"/>
    <col min="12302" max="12302" width="20.5703125" style="23" customWidth="1"/>
    <col min="12303" max="12544" width="11.85546875" style="23"/>
    <col min="12545" max="12545" width="4.85546875" style="23" customWidth="1"/>
    <col min="12546" max="12546" width="43.7109375" style="23" customWidth="1"/>
    <col min="12547" max="12547" width="17.7109375" style="23" customWidth="1"/>
    <col min="12548" max="12548" width="13" style="23" customWidth="1"/>
    <col min="12549" max="12549" width="16.5703125" style="23" customWidth="1"/>
    <col min="12550" max="12550" width="15.28515625" style="23" customWidth="1"/>
    <col min="12551" max="12551" width="15.42578125" style="23" customWidth="1"/>
    <col min="12552" max="12552" width="15.28515625" style="23" customWidth="1"/>
    <col min="12553" max="12553" width="13" style="23" customWidth="1"/>
    <col min="12554" max="12554" width="16.42578125" style="23" customWidth="1"/>
    <col min="12555" max="12555" width="16.140625" style="23" customWidth="1"/>
    <col min="12556" max="12556" width="12.7109375" style="23" customWidth="1"/>
    <col min="12557" max="12557" width="18.85546875" style="23" customWidth="1"/>
    <col min="12558" max="12558" width="20.5703125" style="23" customWidth="1"/>
    <col min="12559" max="12800" width="11.85546875" style="23"/>
    <col min="12801" max="12801" width="4.85546875" style="23" customWidth="1"/>
    <col min="12802" max="12802" width="43.7109375" style="23" customWidth="1"/>
    <col min="12803" max="12803" width="17.7109375" style="23" customWidth="1"/>
    <col min="12804" max="12804" width="13" style="23" customWidth="1"/>
    <col min="12805" max="12805" width="16.5703125" style="23" customWidth="1"/>
    <col min="12806" max="12806" width="15.28515625" style="23" customWidth="1"/>
    <col min="12807" max="12807" width="15.42578125" style="23" customWidth="1"/>
    <col min="12808" max="12808" width="15.28515625" style="23" customWidth="1"/>
    <col min="12809" max="12809" width="13" style="23" customWidth="1"/>
    <col min="12810" max="12810" width="16.42578125" style="23" customWidth="1"/>
    <col min="12811" max="12811" width="16.140625" style="23" customWidth="1"/>
    <col min="12812" max="12812" width="12.7109375" style="23" customWidth="1"/>
    <col min="12813" max="12813" width="18.85546875" style="23" customWidth="1"/>
    <col min="12814" max="12814" width="20.5703125" style="23" customWidth="1"/>
    <col min="12815" max="13056" width="11.85546875" style="23"/>
    <col min="13057" max="13057" width="4.85546875" style="23" customWidth="1"/>
    <col min="13058" max="13058" width="43.7109375" style="23" customWidth="1"/>
    <col min="13059" max="13059" width="17.7109375" style="23" customWidth="1"/>
    <col min="13060" max="13060" width="13" style="23" customWidth="1"/>
    <col min="13061" max="13061" width="16.5703125" style="23" customWidth="1"/>
    <col min="13062" max="13062" width="15.28515625" style="23" customWidth="1"/>
    <col min="13063" max="13063" width="15.42578125" style="23" customWidth="1"/>
    <col min="13064" max="13064" width="15.28515625" style="23" customWidth="1"/>
    <col min="13065" max="13065" width="13" style="23" customWidth="1"/>
    <col min="13066" max="13066" width="16.42578125" style="23" customWidth="1"/>
    <col min="13067" max="13067" width="16.140625" style="23" customWidth="1"/>
    <col min="13068" max="13068" width="12.7109375" style="23" customWidth="1"/>
    <col min="13069" max="13069" width="18.85546875" style="23" customWidth="1"/>
    <col min="13070" max="13070" width="20.5703125" style="23" customWidth="1"/>
    <col min="13071" max="13312" width="11.85546875" style="23"/>
    <col min="13313" max="13313" width="4.85546875" style="23" customWidth="1"/>
    <col min="13314" max="13314" width="43.7109375" style="23" customWidth="1"/>
    <col min="13315" max="13315" width="17.7109375" style="23" customWidth="1"/>
    <col min="13316" max="13316" width="13" style="23" customWidth="1"/>
    <col min="13317" max="13317" width="16.5703125" style="23" customWidth="1"/>
    <col min="13318" max="13318" width="15.28515625" style="23" customWidth="1"/>
    <col min="13319" max="13319" width="15.42578125" style="23" customWidth="1"/>
    <col min="13320" max="13320" width="15.28515625" style="23" customWidth="1"/>
    <col min="13321" max="13321" width="13" style="23" customWidth="1"/>
    <col min="13322" max="13322" width="16.42578125" style="23" customWidth="1"/>
    <col min="13323" max="13323" width="16.140625" style="23" customWidth="1"/>
    <col min="13324" max="13324" width="12.7109375" style="23" customWidth="1"/>
    <col min="13325" max="13325" width="18.85546875" style="23" customWidth="1"/>
    <col min="13326" max="13326" width="20.5703125" style="23" customWidth="1"/>
    <col min="13327" max="13568" width="11.85546875" style="23"/>
    <col min="13569" max="13569" width="4.85546875" style="23" customWidth="1"/>
    <col min="13570" max="13570" width="43.7109375" style="23" customWidth="1"/>
    <col min="13571" max="13571" width="17.7109375" style="23" customWidth="1"/>
    <col min="13572" max="13572" width="13" style="23" customWidth="1"/>
    <col min="13573" max="13573" width="16.5703125" style="23" customWidth="1"/>
    <col min="13574" max="13574" width="15.28515625" style="23" customWidth="1"/>
    <col min="13575" max="13575" width="15.42578125" style="23" customWidth="1"/>
    <col min="13576" max="13576" width="15.28515625" style="23" customWidth="1"/>
    <col min="13577" max="13577" width="13" style="23" customWidth="1"/>
    <col min="13578" max="13578" width="16.42578125" style="23" customWidth="1"/>
    <col min="13579" max="13579" width="16.140625" style="23" customWidth="1"/>
    <col min="13580" max="13580" width="12.7109375" style="23" customWidth="1"/>
    <col min="13581" max="13581" width="18.85546875" style="23" customWidth="1"/>
    <col min="13582" max="13582" width="20.5703125" style="23" customWidth="1"/>
    <col min="13583" max="13824" width="11.85546875" style="23"/>
    <col min="13825" max="13825" width="4.85546875" style="23" customWidth="1"/>
    <col min="13826" max="13826" width="43.7109375" style="23" customWidth="1"/>
    <col min="13827" max="13827" width="17.7109375" style="23" customWidth="1"/>
    <col min="13828" max="13828" width="13" style="23" customWidth="1"/>
    <col min="13829" max="13829" width="16.5703125" style="23" customWidth="1"/>
    <col min="13830" max="13830" width="15.28515625" style="23" customWidth="1"/>
    <col min="13831" max="13831" width="15.42578125" style="23" customWidth="1"/>
    <col min="13832" max="13832" width="15.28515625" style="23" customWidth="1"/>
    <col min="13833" max="13833" width="13" style="23" customWidth="1"/>
    <col min="13834" max="13834" width="16.42578125" style="23" customWidth="1"/>
    <col min="13835" max="13835" width="16.140625" style="23" customWidth="1"/>
    <col min="13836" max="13836" width="12.7109375" style="23" customWidth="1"/>
    <col min="13837" max="13837" width="18.85546875" style="23" customWidth="1"/>
    <col min="13838" max="13838" width="20.5703125" style="23" customWidth="1"/>
    <col min="13839" max="14080" width="11.85546875" style="23"/>
    <col min="14081" max="14081" width="4.85546875" style="23" customWidth="1"/>
    <col min="14082" max="14082" width="43.7109375" style="23" customWidth="1"/>
    <col min="14083" max="14083" width="17.7109375" style="23" customWidth="1"/>
    <col min="14084" max="14084" width="13" style="23" customWidth="1"/>
    <col min="14085" max="14085" width="16.5703125" style="23" customWidth="1"/>
    <col min="14086" max="14086" width="15.28515625" style="23" customWidth="1"/>
    <col min="14087" max="14087" width="15.42578125" style="23" customWidth="1"/>
    <col min="14088" max="14088" width="15.28515625" style="23" customWidth="1"/>
    <col min="14089" max="14089" width="13" style="23" customWidth="1"/>
    <col min="14090" max="14090" width="16.42578125" style="23" customWidth="1"/>
    <col min="14091" max="14091" width="16.140625" style="23" customWidth="1"/>
    <col min="14092" max="14092" width="12.7109375" style="23" customWidth="1"/>
    <col min="14093" max="14093" width="18.85546875" style="23" customWidth="1"/>
    <col min="14094" max="14094" width="20.5703125" style="23" customWidth="1"/>
    <col min="14095" max="14336" width="11.85546875" style="23"/>
    <col min="14337" max="14337" width="4.85546875" style="23" customWidth="1"/>
    <col min="14338" max="14338" width="43.7109375" style="23" customWidth="1"/>
    <col min="14339" max="14339" width="17.7109375" style="23" customWidth="1"/>
    <col min="14340" max="14340" width="13" style="23" customWidth="1"/>
    <col min="14341" max="14341" width="16.5703125" style="23" customWidth="1"/>
    <col min="14342" max="14342" width="15.28515625" style="23" customWidth="1"/>
    <col min="14343" max="14343" width="15.42578125" style="23" customWidth="1"/>
    <col min="14344" max="14344" width="15.28515625" style="23" customWidth="1"/>
    <col min="14345" max="14345" width="13" style="23" customWidth="1"/>
    <col min="14346" max="14346" width="16.42578125" style="23" customWidth="1"/>
    <col min="14347" max="14347" width="16.140625" style="23" customWidth="1"/>
    <col min="14348" max="14348" width="12.7109375" style="23" customWidth="1"/>
    <col min="14349" max="14349" width="18.85546875" style="23" customWidth="1"/>
    <col min="14350" max="14350" width="20.5703125" style="23" customWidth="1"/>
    <col min="14351" max="14592" width="11.85546875" style="23"/>
    <col min="14593" max="14593" width="4.85546875" style="23" customWidth="1"/>
    <col min="14594" max="14594" width="43.7109375" style="23" customWidth="1"/>
    <col min="14595" max="14595" width="17.7109375" style="23" customWidth="1"/>
    <col min="14596" max="14596" width="13" style="23" customWidth="1"/>
    <col min="14597" max="14597" width="16.5703125" style="23" customWidth="1"/>
    <col min="14598" max="14598" width="15.28515625" style="23" customWidth="1"/>
    <col min="14599" max="14599" width="15.42578125" style="23" customWidth="1"/>
    <col min="14600" max="14600" width="15.28515625" style="23" customWidth="1"/>
    <col min="14601" max="14601" width="13" style="23" customWidth="1"/>
    <col min="14602" max="14602" width="16.42578125" style="23" customWidth="1"/>
    <col min="14603" max="14603" width="16.140625" style="23" customWidth="1"/>
    <col min="14604" max="14604" width="12.7109375" style="23" customWidth="1"/>
    <col min="14605" max="14605" width="18.85546875" style="23" customWidth="1"/>
    <col min="14606" max="14606" width="20.5703125" style="23" customWidth="1"/>
    <col min="14607" max="14848" width="11.85546875" style="23"/>
    <col min="14849" max="14849" width="4.85546875" style="23" customWidth="1"/>
    <col min="14850" max="14850" width="43.7109375" style="23" customWidth="1"/>
    <col min="14851" max="14851" width="17.7109375" style="23" customWidth="1"/>
    <col min="14852" max="14852" width="13" style="23" customWidth="1"/>
    <col min="14853" max="14853" width="16.5703125" style="23" customWidth="1"/>
    <col min="14854" max="14854" width="15.28515625" style="23" customWidth="1"/>
    <col min="14855" max="14855" width="15.42578125" style="23" customWidth="1"/>
    <col min="14856" max="14856" width="15.28515625" style="23" customWidth="1"/>
    <col min="14857" max="14857" width="13" style="23" customWidth="1"/>
    <col min="14858" max="14858" width="16.42578125" style="23" customWidth="1"/>
    <col min="14859" max="14859" width="16.140625" style="23" customWidth="1"/>
    <col min="14860" max="14860" width="12.7109375" style="23" customWidth="1"/>
    <col min="14861" max="14861" width="18.85546875" style="23" customWidth="1"/>
    <col min="14862" max="14862" width="20.5703125" style="23" customWidth="1"/>
    <col min="14863" max="15104" width="11.85546875" style="23"/>
    <col min="15105" max="15105" width="4.85546875" style="23" customWidth="1"/>
    <col min="15106" max="15106" width="43.7109375" style="23" customWidth="1"/>
    <col min="15107" max="15107" width="17.7109375" style="23" customWidth="1"/>
    <col min="15108" max="15108" width="13" style="23" customWidth="1"/>
    <col min="15109" max="15109" width="16.5703125" style="23" customWidth="1"/>
    <col min="15110" max="15110" width="15.28515625" style="23" customWidth="1"/>
    <col min="15111" max="15111" width="15.42578125" style="23" customWidth="1"/>
    <col min="15112" max="15112" width="15.28515625" style="23" customWidth="1"/>
    <col min="15113" max="15113" width="13" style="23" customWidth="1"/>
    <col min="15114" max="15114" width="16.42578125" style="23" customWidth="1"/>
    <col min="15115" max="15115" width="16.140625" style="23" customWidth="1"/>
    <col min="15116" max="15116" width="12.7109375" style="23" customWidth="1"/>
    <col min="15117" max="15117" width="18.85546875" style="23" customWidth="1"/>
    <col min="15118" max="15118" width="20.5703125" style="23" customWidth="1"/>
    <col min="15119" max="15360" width="11.85546875" style="23"/>
    <col min="15361" max="15361" width="4.85546875" style="23" customWidth="1"/>
    <col min="15362" max="15362" width="43.7109375" style="23" customWidth="1"/>
    <col min="15363" max="15363" width="17.7109375" style="23" customWidth="1"/>
    <col min="15364" max="15364" width="13" style="23" customWidth="1"/>
    <col min="15365" max="15365" width="16.5703125" style="23" customWidth="1"/>
    <col min="15366" max="15366" width="15.28515625" style="23" customWidth="1"/>
    <col min="15367" max="15367" width="15.42578125" style="23" customWidth="1"/>
    <col min="15368" max="15368" width="15.28515625" style="23" customWidth="1"/>
    <col min="15369" max="15369" width="13" style="23" customWidth="1"/>
    <col min="15370" max="15370" width="16.42578125" style="23" customWidth="1"/>
    <col min="15371" max="15371" width="16.140625" style="23" customWidth="1"/>
    <col min="15372" max="15372" width="12.7109375" style="23" customWidth="1"/>
    <col min="15373" max="15373" width="18.85546875" style="23" customWidth="1"/>
    <col min="15374" max="15374" width="20.5703125" style="23" customWidth="1"/>
    <col min="15375" max="15616" width="11.85546875" style="23"/>
    <col min="15617" max="15617" width="4.85546875" style="23" customWidth="1"/>
    <col min="15618" max="15618" width="43.7109375" style="23" customWidth="1"/>
    <col min="15619" max="15619" width="17.7109375" style="23" customWidth="1"/>
    <col min="15620" max="15620" width="13" style="23" customWidth="1"/>
    <col min="15621" max="15621" width="16.5703125" style="23" customWidth="1"/>
    <col min="15622" max="15622" width="15.28515625" style="23" customWidth="1"/>
    <col min="15623" max="15623" width="15.42578125" style="23" customWidth="1"/>
    <col min="15624" max="15624" width="15.28515625" style="23" customWidth="1"/>
    <col min="15625" max="15625" width="13" style="23" customWidth="1"/>
    <col min="15626" max="15626" width="16.42578125" style="23" customWidth="1"/>
    <col min="15627" max="15627" width="16.140625" style="23" customWidth="1"/>
    <col min="15628" max="15628" width="12.7109375" style="23" customWidth="1"/>
    <col min="15629" max="15629" width="18.85546875" style="23" customWidth="1"/>
    <col min="15630" max="15630" width="20.5703125" style="23" customWidth="1"/>
    <col min="15631" max="15872" width="11.85546875" style="23"/>
    <col min="15873" max="15873" width="4.85546875" style="23" customWidth="1"/>
    <col min="15874" max="15874" width="43.7109375" style="23" customWidth="1"/>
    <col min="15875" max="15875" width="17.7109375" style="23" customWidth="1"/>
    <col min="15876" max="15876" width="13" style="23" customWidth="1"/>
    <col min="15877" max="15877" width="16.5703125" style="23" customWidth="1"/>
    <col min="15878" max="15878" width="15.28515625" style="23" customWidth="1"/>
    <col min="15879" max="15879" width="15.42578125" style="23" customWidth="1"/>
    <col min="15880" max="15880" width="15.28515625" style="23" customWidth="1"/>
    <col min="15881" max="15881" width="13" style="23" customWidth="1"/>
    <col min="15882" max="15882" width="16.42578125" style="23" customWidth="1"/>
    <col min="15883" max="15883" width="16.140625" style="23" customWidth="1"/>
    <col min="15884" max="15884" width="12.7109375" style="23" customWidth="1"/>
    <col min="15885" max="15885" width="18.85546875" style="23" customWidth="1"/>
    <col min="15886" max="15886" width="20.5703125" style="23" customWidth="1"/>
    <col min="15887" max="16128" width="11.85546875" style="23"/>
    <col min="16129" max="16129" width="4.85546875" style="23" customWidth="1"/>
    <col min="16130" max="16130" width="43.7109375" style="23" customWidth="1"/>
    <col min="16131" max="16131" width="17.7109375" style="23" customWidth="1"/>
    <col min="16132" max="16132" width="13" style="23" customWidth="1"/>
    <col min="16133" max="16133" width="16.5703125" style="23" customWidth="1"/>
    <col min="16134" max="16134" width="15.28515625" style="23" customWidth="1"/>
    <col min="16135" max="16135" width="15.42578125" style="23" customWidth="1"/>
    <col min="16136" max="16136" width="15.28515625" style="23" customWidth="1"/>
    <col min="16137" max="16137" width="13" style="23" customWidth="1"/>
    <col min="16138" max="16138" width="16.42578125" style="23" customWidth="1"/>
    <col min="16139" max="16139" width="16.140625" style="23" customWidth="1"/>
    <col min="16140" max="16140" width="12.7109375" style="23" customWidth="1"/>
    <col min="16141" max="16141" width="18.85546875" style="23" customWidth="1"/>
    <col min="16142" max="16142" width="20.5703125" style="23" customWidth="1"/>
    <col min="16143" max="16384" width="11.85546875" style="23"/>
  </cols>
  <sheetData>
    <row r="1" spans="1:15" ht="26.1" customHeight="1">
      <c r="A1" s="48" t="s">
        <v>7</v>
      </c>
      <c r="B1" s="69"/>
      <c r="C1" s="45" t="s">
        <v>202</v>
      </c>
      <c r="D1" s="85"/>
      <c r="E1" s="86"/>
      <c r="G1" s="87" t="s">
        <v>246</v>
      </c>
      <c r="H1" s="88">
        <v>2023</v>
      </c>
      <c r="I1" s="89" t="s">
        <v>7</v>
      </c>
      <c r="J1" s="89"/>
      <c r="K1" s="43"/>
      <c r="L1" s="43"/>
      <c r="M1" s="90"/>
    </row>
    <row r="2" spans="1:15" ht="26.1" customHeight="1">
      <c r="A2" s="83"/>
      <c r="B2" s="45" t="s">
        <v>39</v>
      </c>
      <c r="C2" s="86"/>
      <c r="D2" s="250"/>
      <c r="E2" s="82"/>
      <c r="F2" s="9" t="s">
        <v>7</v>
      </c>
      <c r="G2" s="82"/>
      <c r="H2" s="91" t="s">
        <v>7</v>
      </c>
      <c r="I2" s="77"/>
      <c r="J2" s="69" t="s">
        <v>7</v>
      </c>
      <c r="K2" s="92"/>
      <c r="L2" s="93"/>
    </row>
    <row r="3" spans="1:15" ht="26.1" customHeight="1" thickBot="1">
      <c r="A3" s="83"/>
      <c r="B3" s="45" t="s">
        <v>128</v>
      </c>
      <c r="C3" s="86"/>
      <c r="D3" s="251"/>
      <c r="E3" s="86"/>
      <c r="F3" s="69" t="s">
        <v>7</v>
      </c>
      <c r="H3" s="79" t="s">
        <v>7</v>
      </c>
      <c r="J3" s="838" t="s">
        <v>42</v>
      </c>
      <c r="K3" s="838"/>
      <c r="L3" s="838"/>
    </row>
    <row r="4" spans="1:15" ht="26.1" customHeight="1">
      <c r="A4" s="839" t="s">
        <v>53</v>
      </c>
      <c r="B4" s="841" t="s">
        <v>54</v>
      </c>
      <c r="C4" s="252" t="s">
        <v>6</v>
      </c>
      <c r="D4" s="70" t="s">
        <v>153</v>
      </c>
      <c r="E4" s="380"/>
      <c r="F4" s="71" t="s">
        <v>154</v>
      </c>
      <c r="G4" s="71" t="s">
        <v>155</v>
      </c>
      <c r="H4" s="843" t="s">
        <v>156</v>
      </c>
      <c r="I4" s="844"/>
      <c r="J4" s="845" t="s">
        <v>157</v>
      </c>
      <c r="K4" s="846"/>
      <c r="L4" s="72" t="s">
        <v>31</v>
      </c>
    </row>
    <row r="5" spans="1:15" ht="26.1" customHeight="1" thickBot="1">
      <c r="A5" s="840"/>
      <c r="B5" s="842"/>
      <c r="C5" s="253" t="s">
        <v>158</v>
      </c>
      <c r="D5" s="379" t="s">
        <v>26</v>
      </c>
      <c r="E5" s="102" t="s">
        <v>158</v>
      </c>
      <c r="F5" s="103" t="s">
        <v>158</v>
      </c>
      <c r="G5" s="103" t="s">
        <v>158</v>
      </c>
      <c r="H5" s="104" t="s">
        <v>26</v>
      </c>
      <c r="I5" s="102" t="s">
        <v>158</v>
      </c>
      <c r="J5" s="102" t="s">
        <v>159</v>
      </c>
      <c r="K5" s="102" t="s">
        <v>160</v>
      </c>
      <c r="L5" s="105" t="s">
        <v>158</v>
      </c>
    </row>
    <row r="6" spans="1:15" ht="26.1" customHeight="1">
      <c r="A6" s="73">
        <v>1</v>
      </c>
      <c r="B6" s="74" t="s">
        <v>121</v>
      </c>
      <c r="C6" s="254">
        <v>7683.5540000000001</v>
      </c>
      <c r="D6" s="255">
        <v>11282</v>
      </c>
      <c r="E6" s="256">
        <v>7683.5540000000001</v>
      </c>
      <c r="F6" s="257">
        <v>0</v>
      </c>
      <c r="G6" s="257">
        <v>0</v>
      </c>
      <c r="H6" s="258">
        <v>0</v>
      </c>
      <c r="I6" s="257">
        <v>0</v>
      </c>
      <c r="J6" s="257">
        <v>0</v>
      </c>
      <c r="K6" s="257">
        <v>0</v>
      </c>
      <c r="L6" s="259">
        <v>0</v>
      </c>
      <c r="M6" s="260"/>
    </row>
    <row r="7" spans="1:15" ht="26.1" customHeight="1">
      <c r="A7" s="75">
        <v>2</v>
      </c>
      <c r="B7" s="19" t="s">
        <v>68</v>
      </c>
      <c r="C7" s="254">
        <v>298.47000000000003</v>
      </c>
      <c r="D7" s="261">
        <v>127</v>
      </c>
      <c r="E7" s="262">
        <v>298.47000000000003</v>
      </c>
      <c r="F7" s="24">
        <v>0</v>
      </c>
      <c r="G7" s="24">
        <v>0</v>
      </c>
      <c r="H7" s="263">
        <v>0</v>
      </c>
      <c r="I7" s="24">
        <v>0</v>
      </c>
      <c r="J7" s="24">
        <v>0</v>
      </c>
      <c r="K7" s="24">
        <v>0</v>
      </c>
      <c r="L7" s="25">
        <v>0</v>
      </c>
      <c r="M7" s="260"/>
    </row>
    <row r="8" spans="1:15" ht="26.1" customHeight="1">
      <c r="A8" s="76">
        <v>3</v>
      </c>
      <c r="B8" s="19" t="s">
        <v>122</v>
      </c>
      <c r="C8" s="254">
        <v>0</v>
      </c>
      <c r="D8" s="264"/>
      <c r="E8" s="265"/>
      <c r="F8" s="24"/>
      <c r="G8" s="24"/>
      <c r="H8" s="263"/>
      <c r="I8" s="24"/>
      <c r="J8" s="24"/>
      <c r="K8" s="24"/>
      <c r="L8" s="25"/>
      <c r="M8" s="69"/>
      <c r="N8" s="66"/>
    </row>
    <row r="9" spans="1:15" ht="26.1" customHeight="1">
      <c r="A9" s="75">
        <v>4</v>
      </c>
      <c r="B9" s="19" t="s">
        <v>111</v>
      </c>
      <c r="C9" s="266">
        <v>8479.2404367599993</v>
      </c>
      <c r="D9" s="623">
        <v>4542</v>
      </c>
      <c r="E9" s="624">
        <v>3489.9879999999998</v>
      </c>
      <c r="F9" s="267">
        <v>0</v>
      </c>
      <c r="G9" s="382">
        <v>528.85895675999996</v>
      </c>
      <c r="H9" s="269" t="s">
        <v>239</v>
      </c>
      <c r="I9" s="268">
        <v>15.04848</v>
      </c>
      <c r="J9" s="270">
        <v>837.46500000000003</v>
      </c>
      <c r="K9" s="270">
        <v>3607.88</v>
      </c>
      <c r="L9" s="271">
        <v>0</v>
      </c>
      <c r="M9" s="272"/>
      <c r="N9" s="66"/>
    </row>
    <row r="10" spans="1:15" ht="26.1" customHeight="1">
      <c r="A10" s="75">
        <v>5</v>
      </c>
      <c r="B10" s="273" t="s">
        <v>161</v>
      </c>
      <c r="C10" s="266">
        <v>7875.8615481900315</v>
      </c>
      <c r="D10" s="660">
        <v>7930</v>
      </c>
      <c r="E10" s="661">
        <v>6382.8348731900314</v>
      </c>
      <c r="F10" s="662">
        <v>0</v>
      </c>
      <c r="G10" s="661">
        <v>176.84</v>
      </c>
      <c r="H10" s="663">
        <v>0</v>
      </c>
      <c r="I10" s="24">
        <v>0</v>
      </c>
      <c r="J10" s="24">
        <v>0</v>
      </c>
      <c r="K10" s="664">
        <v>1311.82</v>
      </c>
      <c r="L10" s="661">
        <v>4.3666749999999999</v>
      </c>
      <c r="M10" s="274"/>
      <c r="N10" s="67"/>
    </row>
    <row r="11" spans="1:15" ht="26.1" customHeight="1">
      <c r="A11" s="75">
        <v>6</v>
      </c>
      <c r="B11" s="273" t="s">
        <v>162</v>
      </c>
      <c r="C11" s="254">
        <v>13063.224715</v>
      </c>
      <c r="D11" s="275">
        <v>26300</v>
      </c>
      <c r="E11" s="276">
        <v>11617.385088999999</v>
      </c>
      <c r="F11" s="24">
        <v>0</v>
      </c>
      <c r="G11" s="24">
        <v>229.703125</v>
      </c>
      <c r="H11" s="263">
        <v>0</v>
      </c>
      <c r="I11" s="24">
        <v>0</v>
      </c>
      <c r="J11" s="24">
        <v>0</v>
      </c>
      <c r="K11" s="24">
        <v>1216.136501</v>
      </c>
      <c r="L11" s="277">
        <v>0</v>
      </c>
      <c r="M11" s="10"/>
      <c r="N11" s="23" t="s">
        <v>7</v>
      </c>
      <c r="O11" s="77"/>
    </row>
    <row r="12" spans="1:15" ht="26.1" customHeight="1">
      <c r="A12" s="75">
        <v>7</v>
      </c>
      <c r="B12" s="19" t="s">
        <v>163</v>
      </c>
      <c r="C12" s="254">
        <v>7609.59</v>
      </c>
      <c r="D12" s="264">
        <v>7171</v>
      </c>
      <c r="E12" s="24">
        <v>5255.19</v>
      </c>
      <c r="F12" s="24">
        <v>157.63999999999999</v>
      </c>
      <c r="G12" s="24">
        <v>169.17</v>
      </c>
      <c r="H12" s="263">
        <v>0</v>
      </c>
      <c r="I12" s="278">
        <v>3.7</v>
      </c>
      <c r="J12" s="24">
        <v>2023.89</v>
      </c>
      <c r="K12" s="24">
        <v>0</v>
      </c>
      <c r="L12" s="277">
        <v>0</v>
      </c>
      <c r="M12" s="69"/>
    </row>
    <row r="13" spans="1:15" ht="26.1" customHeight="1">
      <c r="A13" s="75">
        <v>8</v>
      </c>
      <c r="B13" s="19" t="s">
        <v>115</v>
      </c>
      <c r="C13" s="254">
        <v>76.410000000000011</v>
      </c>
      <c r="D13" s="279">
        <v>189</v>
      </c>
      <c r="E13" s="280">
        <v>65.540000000000006</v>
      </c>
      <c r="F13" s="281">
        <v>0</v>
      </c>
      <c r="G13" s="280">
        <v>10.34</v>
      </c>
      <c r="H13" s="282">
        <v>0</v>
      </c>
      <c r="I13" s="283">
        <v>0</v>
      </c>
      <c r="J13" s="284">
        <v>0</v>
      </c>
      <c r="K13" s="285">
        <v>0.53</v>
      </c>
      <c r="L13" s="286">
        <v>0</v>
      </c>
      <c r="M13" s="69"/>
      <c r="N13" s="23" t="s">
        <v>7</v>
      </c>
    </row>
    <row r="14" spans="1:15" ht="26.1" customHeight="1">
      <c r="A14" s="75">
        <v>9</v>
      </c>
      <c r="B14" s="20" t="s">
        <v>164</v>
      </c>
      <c r="C14" s="254">
        <v>32766.460000000003</v>
      </c>
      <c r="D14" s="287">
        <v>31955</v>
      </c>
      <c r="E14" s="288">
        <v>20586.36</v>
      </c>
      <c r="F14" s="289">
        <v>3488.14</v>
      </c>
      <c r="G14" s="289">
        <v>1180.99</v>
      </c>
      <c r="H14" s="290" t="s">
        <v>239</v>
      </c>
      <c r="I14" s="289">
        <v>15.3</v>
      </c>
      <c r="J14" s="288">
        <v>6468.31</v>
      </c>
      <c r="K14" s="288">
        <v>969.91</v>
      </c>
      <c r="L14" s="291">
        <v>57.45</v>
      </c>
      <c r="M14" s="66"/>
    </row>
    <row r="15" spans="1:15" s="65" customFormat="1" ht="26.1" customHeight="1" thickBot="1">
      <c r="A15" s="78">
        <v>10</v>
      </c>
      <c r="B15" s="21" t="s">
        <v>124</v>
      </c>
      <c r="C15" s="292">
        <v>7072.01</v>
      </c>
      <c r="D15" s="293">
        <v>7980</v>
      </c>
      <c r="E15" s="106">
        <v>7072.01</v>
      </c>
      <c r="F15" s="106">
        <v>0</v>
      </c>
      <c r="G15" s="106">
        <v>0</v>
      </c>
      <c r="H15" s="294">
        <v>0</v>
      </c>
      <c r="I15" s="106">
        <v>0</v>
      </c>
      <c r="J15" s="106">
        <v>0</v>
      </c>
      <c r="K15" s="106">
        <v>0</v>
      </c>
      <c r="L15" s="295">
        <v>0</v>
      </c>
      <c r="N15" s="65" t="s">
        <v>7</v>
      </c>
    </row>
    <row r="16" spans="1:15" ht="26.1" customHeight="1" thickBot="1">
      <c r="A16" s="847" t="s">
        <v>6</v>
      </c>
      <c r="B16" s="848"/>
      <c r="C16" s="665">
        <f>IF(SUM(C6:C15)=E16+G16+F16+I16+K16+J16+L16,SUM(C6:C15),FALSE)</f>
        <v>84924.82069995004</v>
      </c>
      <c r="D16" s="666">
        <f>SUM(D6:D15)</f>
        <v>97476</v>
      </c>
      <c r="E16" s="667">
        <f>SUM(E6:E15)</f>
        <v>62451.331962190037</v>
      </c>
      <c r="F16" s="667">
        <f>SUM(F6:F15)</f>
        <v>3645.7799999999997</v>
      </c>
      <c r="G16" s="667">
        <f t="shared" ref="G16:L16" si="0">SUM(G6:G15)</f>
        <v>2295.9020817599999</v>
      </c>
      <c r="H16" s="669">
        <f>SUM(H6:H15)</f>
        <v>0</v>
      </c>
      <c r="I16" s="667">
        <f t="shared" si="0"/>
        <v>34.048479999999998</v>
      </c>
      <c r="J16" s="667">
        <f t="shared" si="0"/>
        <v>9329.6650000000009</v>
      </c>
      <c r="K16" s="667">
        <f t="shared" si="0"/>
        <v>7106.2765009999994</v>
      </c>
      <c r="L16" s="668">
        <f t="shared" si="0"/>
        <v>61.816675000000004</v>
      </c>
      <c r="M16" s="69"/>
      <c r="N16" s="69"/>
    </row>
    <row r="17" spans="1:13" s="626" customFormat="1" ht="26.1" customHeight="1" thickBot="1">
      <c r="A17" s="691"/>
      <c r="B17" s="725" t="s">
        <v>247</v>
      </c>
      <c r="C17" s="726">
        <v>617906.66804876411</v>
      </c>
      <c r="D17" s="727">
        <v>724423</v>
      </c>
      <c r="E17" s="728">
        <v>456983.855452238</v>
      </c>
      <c r="F17" s="728">
        <v>24813.753337954651</v>
      </c>
      <c r="G17" s="728">
        <v>15640.286597449998</v>
      </c>
      <c r="H17" s="729">
        <v>59</v>
      </c>
      <c r="I17" s="730">
        <v>930.97550000000012</v>
      </c>
      <c r="J17" s="728">
        <v>73067.078491711582</v>
      </c>
      <c r="K17" s="728">
        <v>45547.208162660005</v>
      </c>
      <c r="L17" s="728">
        <v>923.51050674999999</v>
      </c>
      <c r="M17" s="625"/>
    </row>
    <row r="18" spans="1:13" ht="26.1" hidden="1" customHeight="1">
      <c r="B18" s="48"/>
      <c r="C18" s="296"/>
      <c r="D18" s="297"/>
      <c r="E18" s="100"/>
      <c r="F18" s="92"/>
      <c r="G18" s="92"/>
      <c r="H18" s="94"/>
      <c r="I18" s="92"/>
      <c r="J18" s="92"/>
      <c r="K18" s="92"/>
      <c r="L18" s="92"/>
      <c r="M18" s="69"/>
    </row>
    <row r="19" spans="1:13" ht="26.1" customHeight="1" thickBot="1">
      <c r="B19" s="26" t="s">
        <v>248</v>
      </c>
      <c r="C19" s="18">
        <f>C17+C16</f>
        <v>702831.48874871409</v>
      </c>
      <c r="D19" s="298">
        <f t="shared" ref="D19:L19" si="1">D17+D16</f>
        <v>821899</v>
      </c>
      <c r="E19" s="14">
        <f>E17+E16</f>
        <v>519435.18741442804</v>
      </c>
      <c r="F19" s="14">
        <f t="shared" si="1"/>
        <v>28459.53333795465</v>
      </c>
      <c r="G19" s="14">
        <f>G17+G16</f>
        <v>17936.188679209998</v>
      </c>
      <c r="H19" s="299">
        <f t="shared" si="1"/>
        <v>59</v>
      </c>
      <c r="I19" s="14">
        <f t="shared" si="1"/>
        <v>965.02398000000017</v>
      </c>
      <c r="J19" s="14">
        <f t="shared" si="1"/>
        <v>82396.74349171159</v>
      </c>
      <c r="K19" s="14">
        <f t="shared" si="1"/>
        <v>52653.484663660005</v>
      </c>
      <c r="L19" s="15">
        <f t="shared" si="1"/>
        <v>985.32718175000002</v>
      </c>
      <c r="M19" s="69"/>
    </row>
    <row r="20" spans="1:13" ht="3.75" customHeight="1" thickBot="1">
      <c r="B20" s="27"/>
      <c r="C20" s="68"/>
      <c r="D20" s="66"/>
      <c r="H20" s="300"/>
      <c r="M20" s="69"/>
    </row>
    <row r="21" spans="1:13" ht="26.1" customHeight="1" thickBot="1">
      <c r="B21" s="26" t="s">
        <v>249</v>
      </c>
      <c r="C21" s="18">
        <v>642551.63767396181</v>
      </c>
      <c r="D21" s="301">
        <v>706444</v>
      </c>
      <c r="E21" s="14">
        <v>435508.60759315826</v>
      </c>
      <c r="F21" s="14">
        <v>32579.000814921412</v>
      </c>
      <c r="G21" s="14">
        <v>21013.168316629999</v>
      </c>
      <c r="H21" s="299">
        <v>0</v>
      </c>
      <c r="I21" s="14">
        <v>1515.6637183999999</v>
      </c>
      <c r="J21" s="14">
        <v>87634.821749096154</v>
      </c>
      <c r="K21" s="14">
        <v>62511.085759080001</v>
      </c>
      <c r="L21" s="16">
        <v>1789.2897226760501</v>
      </c>
      <c r="M21" s="69"/>
    </row>
    <row r="22" spans="1:13" ht="3.75" customHeight="1" thickBot="1">
      <c r="B22" s="27"/>
      <c r="C22" s="68"/>
      <c r="D22" s="66"/>
      <c r="H22" s="300"/>
      <c r="M22" s="69"/>
    </row>
    <row r="23" spans="1:13" ht="26.1" customHeight="1" thickBot="1">
      <c r="B23" s="26" t="s">
        <v>250</v>
      </c>
      <c r="C23" s="18">
        <v>82318.962854419893</v>
      </c>
      <c r="D23" s="301">
        <v>87555</v>
      </c>
      <c r="E23" s="14">
        <v>60214.845328209893</v>
      </c>
      <c r="F23" s="14">
        <v>3597.74</v>
      </c>
      <c r="G23" s="14">
        <v>2179.7811451899997</v>
      </c>
      <c r="H23" s="299">
        <v>0</v>
      </c>
      <c r="I23" s="14">
        <v>34.529299999999999</v>
      </c>
      <c r="J23" s="14">
        <v>9853.8772620500004</v>
      </c>
      <c r="K23" s="14">
        <v>6342.4686879700002</v>
      </c>
      <c r="L23" s="16">
        <v>95.721131</v>
      </c>
      <c r="M23" s="69"/>
    </row>
    <row r="24" spans="1:13" ht="3.75" customHeight="1" thickBot="1">
      <c r="C24" s="80"/>
      <c r="D24" s="66"/>
      <c r="H24" s="300"/>
      <c r="M24" s="69"/>
    </row>
    <row r="25" spans="1:13" ht="26.1" customHeight="1" thickBot="1">
      <c r="B25" s="26" t="s">
        <v>251</v>
      </c>
      <c r="C25" s="18">
        <v>91067.740111583058</v>
      </c>
      <c r="D25" s="301">
        <v>100389</v>
      </c>
      <c r="E25" s="14">
        <v>67505.673688359995</v>
      </c>
      <c r="F25" s="14">
        <v>3933.1320389009261</v>
      </c>
      <c r="G25" s="17">
        <v>2723.9612179699998</v>
      </c>
      <c r="H25" s="299">
        <v>0</v>
      </c>
      <c r="I25" s="14">
        <v>95.92686882000001</v>
      </c>
      <c r="J25" s="14">
        <v>9903.5669762407433</v>
      </c>
      <c r="K25" s="14">
        <v>6645.7026884000015</v>
      </c>
      <c r="L25" s="16">
        <v>259.77663289139997</v>
      </c>
      <c r="M25" s="69"/>
    </row>
    <row r="26" spans="1:13" ht="8.25" customHeight="1">
      <c r="B26" s="48"/>
      <c r="C26" s="92"/>
      <c r="D26" s="84"/>
      <c r="E26" s="92"/>
      <c r="F26" s="92"/>
      <c r="G26" s="92"/>
      <c r="H26" s="94"/>
      <c r="I26" s="92"/>
      <c r="J26" s="92"/>
      <c r="K26" s="92"/>
      <c r="L26" s="92"/>
    </row>
    <row r="27" spans="1:13" ht="26.1" customHeight="1">
      <c r="A27" s="837"/>
      <c r="B27" s="837"/>
      <c r="C27" s="837"/>
      <c r="D27" s="84"/>
      <c r="E27" s="92" t="s">
        <v>7</v>
      </c>
      <c r="F27" s="92"/>
      <c r="G27" s="95"/>
      <c r="H27" s="96"/>
      <c r="I27" s="92"/>
      <c r="J27" s="97"/>
      <c r="K27" s="92"/>
      <c r="L27" s="92"/>
    </row>
    <row r="28" spans="1:13" ht="26.1" customHeight="1">
      <c r="A28" s="63"/>
      <c r="B28" s="23" t="s">
        <v>7</v>
      </c>
      <c r="C28" s="69"/>
      <c r="J28" s="69" t="s">
        <v>7</v>
      </c>
    </row>
    <row r="29" spans="1:13" ht="26.1" customHeight="1">
      <c r="E29" s="69" t="s">
        <v>7</v>
      </c>
    </row>
    <row r="32" spans="1:13" ht="26.1" customHeight="1">
      <c r="F32" s="69" t="s">
        <v>7</v>
      </c>
    </row>
  </sheetData>
  <mergeCells count="7">
    <mergeCell ref="A27:C27"/>
    <mergeCell ref="J3:L3"/>
    <mergeCell ref="A4:A5"/>
    <mergeCell ref="B4:B5"/>
    <mergeCell ref="H4:I4"/>
    <mergeCell ref="J4:K4"/>
    <mergeCell ref="A16:B16"/>
  </mergeCells>
  <printOptions horizontalCentered="1" verticalCentered="1" gridLinesSet="0"/>
  <pageMargins left="0" right="0" top="0.196850393700787" bottom="0" header="0.196850393700787" footer="0"/>
  <pageSetup scale="65" orientation="landscape" horizontalDpi="4294967295" verticalDpi="180" r:id="rId1"/>
  <headerFooter alignWithMargins="0">
    <oddFooter>&amp;R&amp;Z&amp;F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P60"/>
  <sheetViews>
    <sheetView showGridLines="0" zoomScale="70" zoomScaleNormal="70" zoomScaleSheetLayoutView="100" workbookViewId="0">
      <pane xSplit="2" ySplit="1" topLeftCell="C2" activePane="bottomRight" state="frozen"/>
      <selection pane="topRight"/>
      <selection pane="bottomLeft"/>
      <selection pane="bottomRight" activeCell="J58" sqref="J58"/>
    </sheetView>
  </sheetViews>
  <sheetFormatPr defaultColWidth="11.140625" defaultRowHeight="20.100000000000001" customHeight="1"/>
  <cols>
    <col min="1" max="1" width="12.28515625" style="44" customWidth="1"/>
    <col min="2" max="2" width="14.28515625" style="44" customWidth="1"/>
    <col min="3" max="3" width="13.85546875" style="217" customWidth="1"/>
    <col min="4" max="4" width="14" style="217" customWidth="1"/>
    <col min="5" max="5" width="15.42578125" style="217" customWidth="1"/>
    <col min="6" max="6" width="12.7109375" style="44" customWidth="1"/>
    <col min="7" max="7" width="11.42578125" style="44" customWidth="1"/>
    <col min="8" max="8" width="13.28515625" style="217" customWidth="1"/>
    <col min="9" max="9" width="13.7109375" style="217" customWidth="1"/>
    <col min="10" max="10" width="16.7109375" style="217" customWidth="1"/>
    <col min="11" max="11" width="13.42578125" style="247" customWidth="1"/>
    <col min="12" max="13" width="13" style="44" customWidth="1"/>
    <col min="14" max="14" width="16.85546875" style="44" customWidth="1"/>
    <col min="15" max="15" width="11.140625" style="44"/>
    <col min="16" max="16" width="13" style="44" bestFit="1" customWidth="1"/>
    <col min="17" max="256" width="11.140625" style="44"/>
    <col min="257" max="257" width="12.28515625" style="44" customWidth="1"/>
    <col min="258" max="258" width="14.28515625" style="44" customWidth="1"/>
    <col min="259" max="259" width="13.85546875" style="44" customWidth="1"/>
    <col min="260" max="260" width="14" style="44" customWidth="1"/>
    <col min="261" max="261" width="15.42578125" style="44" customWidth="1"/>
    <col min="262" max="262" width="12.7109375" style="44" customWidth="1"/>
    <col min="263" max="263" width="11.42578125" style="44" customWidth="1"/>
    <col min="264" max="264" width="13.28515625" style="44" customWidth="1"/>
    <col min="265" max="265" width="13.7109375" style="44" customWidth="1"/>
    <col min="266" max="266" width="16.7109375" style="44" customWidth="1"/>
    <col min="267" max="267" width="13.42578125" style="44" customWidth="1"/>
    <col min="268" max="269" width="13" style="44" customWidth="1"/>
    <col min="270" max="270" width="16.85546875" style="44" customWidth="1"/>
    <col min="271" max="271" width="11.140625" style="44"/>
    <col min="272" max="272" width="13" style="44" bestFit="1" customWidth="1"/>
    <col min="273" max="512" width="11.140625" style="44"/>
    <col min="513" max="513" width="12.28515625" style="44" customWidth="1"/>
    <col min="514" max="514" width="14.28515625" style="44" customWidth="1"/>
    <col min="515" max="515" width="13.85546875" style="44" customWidth="1"/>
    <col min="516" max="516" width="14" style="44" customWidth="1"/>
    <col min="517" max="517" width="15.42578125" style="44" customWidth="1"/>
    <col min="518" max="518" width="12.7109375" style="44" customWidth="1"/>
    <col min="519" max="519" width="11.42578125" style="44" customWidth="1"/>
    <col min="520" max="520" width="13.28515625" style="44" customWidth="1"/>
    <col min="521" max="521" width="13.7109375" style="44" customWidth="1"/>
    <col min="522" max="522" width="16.7109375" style="44" customWidth="1"/>
    <col min="523" max="523" width="13.42578125" style="44" customWidth="1"/>
    <col min="524" max="525" width="13" style="44" customWidth="1"/>
    <col min="526" max="526" width="16.85546875" style="44" customWidth="1"/>
    <col min="527" max="527" width="11.140625" style="44"/>
    <col min="528" max="528" width="13" style="44" bestFit="1" customWidth="1"/>
    <col min="529" max="768" width="11.140625" style="44"/>
    <col min="769" max="769" width="12.28515625" style="44" customWidth="1"/>
    <col min="770" max="770" width="14.28515625" style="44" customWidth="1"/>
    <col min="771" max="771" width="13.85546875" style="44" customWidth="1"/>
    <col min="772" max="772" width="14" style="44" customWidth="1"/>
    <col min="773" max="773" width="15.42578125" style="44" customWidth="1"/>
    <col min="774" max="774" width="12.7109375" style="44" customWidth="1"/>
    <col min="775" max="775" width="11.42578125" style="44" customWidth="1"/>
    <col min="776" max="776" width="13.28515625" style="44" customWidth="1"/>
    <col min="777" max="777" width="13.7109375" style="44" customWidth="1"/>
    <col min="778" max="778" width="16.7109375" style="44" customWidth="1"/>
    <col min="779" max="779" width="13.42578125" style="44" customWidth="1"/>
    <col min="780" max="781" width="13" style="44" customWidth="1"/>
    <col min="782" max="782" width="16.85546875" style="44" customWidth="1"/>
    <col min="783" max="783" width="11.140625" style="44"/>
    <col min="784" max="784" width="13" style="44" bestFit="1" customWidth="1"/>
    <col min="785" max="1024" width="11.140625" style="44"/>
    <col min="1025" max="1025" width="12.28515625" style="44" customWidth="1"/>
    <col min="1026" max="1026" width="14.28515625" style="44" customWidth="1"/>
    <col min="1027" max="1027" width="13.85546875" style="44" customWidth="1"/>
    <col min="1028" max="1028" width="14" style="44" customWidth="1"/>
    <col min="1029" max="1029" width="15.42578125" style="44" customWidth="1"/>
    <col min="1030" max="1030" width="12.7109375" style="44" customWidth="1"/>
    <col min="1031" max="1031" width="11.42578125" style="44" customWidth="1"/>
    <col min="1032" max="1032" width="13.28515625" style="44" customWidth="1"/>
    <col min="1033" max="1033" width="13.7109375" style="44" customWidth="1"/>
    <col min="1034" max="1034" width="16.7109375" style="44" customWidth="1"/>
    <col min="1035" max="1035" width="13.42578125" style="44" customWidth="1"/>
    <col min="1036" max="1037" width="13" style="44" customWidth="1"/>
    <col min="1038" max="1038" width="16.85546875" style="44" customWidth="1"/>
    <col min="1039" max="1039" width="11.140625" style="44"/>
    <col min="1040" max="1040" width="13" style="44" bestFit="1" customWidth="1"/>
    <col min="1041" max="1280" width="11.140625" style="44"/>
    <col min="1281" max="1281" width="12.28515625" style="44" customWidth="1"/>
    <col min="1282" max="1282" width="14.28515625" style="44" customWidth="1"/>
    <col min="1283" max="1283" width="13.85546875" style="44" customWidth="1"/>
    <col min="1284" max="1284" width="14" style="44" customWidth="1"/>
    <col min="1285" max="1285" width="15.42578125" style="44" customWidth="1"/>
    <col min="1286" max="1286" width="12.7109375" style="44" customWidth="1"/>
    <col min="1287" max="1287" width="11.42578125" style="44" customWidth="1"/>
    <col min="1288" max="1288" width="13.28515625" style="44" customWidth="1"/>
    <col min="1289" max="1289" width="13.7109375" style="44" customWidth="1"/>
    <col min="1290" max="1290" width="16.7109375" style="44" customWidth="1"/>
    <col min="1291" max="1291" width="13.42578125" style="44" customWidth="1"/>
    <col min="1292" max="1293" width="13" style="44" customWidth="1"/>
    <col min="1294" max="1294" width="16.85546875" style="44" customWidth="1"/>
    <col min="1295" max="1295" width="11.140625" style="44"/>
    <col min="1296" max="1296" width="13" style="44" bestFit="1" customWidth="1"/>
    <col min="1297" max="1536" width="11.140625" style="44"/>
    <col min="1537" max="1537" width="12.28515625" style="44" customWidth="1"/>
    <col min="1538" max="1538" width="14.28515625" style="44" customWidth="1"/>
    <col min="1539" max="1539" width="13.85546875" style="44" customWidth="1"/>
    <col min="1540" max="1540" width="14" style="44" customWidth="1"/>
    <col min="1541" max="1541" width="15.42578125" style="44" customWidth="1"/>
    <col min="1542" max="1542" width="12.7109375" style="44" customWidth="1"/>
    <col min="1543" max="1543" width="11.42578125" style="44" customWidth="1"/>
    <col min="1544" max="1544" width="13.28515625" style="44" customWidth="1"/>
    <col min="1545" max="1545" width="13.7109375" style="44" customWidth="1"/>
    <col min="1546" max="1546" width="16.7109375" style="44" customWidth="1"/>
    <col min="1547" max="1547" width="13.42578125" style="44" customWidth="1"/>
    <col min="1548" max="1549" width="13" style="44" customWidth="1"/>
    <col min="1550" max="1550" width="16.85546875" style="44" customWidth="1"/>
    <col min="1551" max="1551" width="11.140625" style="44"/>
    <col min="1552" max="1552" width="13" style="44" bestFit="1" customWidth="1"/>
    <col min="1553" max="1792" width="11.140625" style="44"/>
    <col min="1793" max="1793" width="12.28515625" style="44" customWidth="1"/>
    <col min="1794" max="1794" width="14.28515625" style="44" customWidth="1"/>
    <col min="1795" max="1795" width="13.85546875" style="44" customWidth="1"/>
    <col min="1796" max="1796" width="14" style="44" customWidth="1"/>
    <col min="1797" max="1797" width="15.42578125" style="44" customWidth="1"/>
    <col min="1798" max="1798" width="12.7109375" style="44" customWidth="1"/>
    <col min="1799" max="1799" width="11.42578125" style="44" customWidth="1"/>
    <col min="1800" max="1800" width="13.28515625" style="44" customWidth="1"/>
    <col min="1801" max="1801" width="13.7109375" style="44" customWidth="1"/>
    <col min="1802" max="1802" width="16.7109375" style="44" customWidth="1"/>
    <col min="1803" max="1803" width="13.42578125" style="44" customWidth="1"/>
    <col min="1804" max="1805" width="13" style="44" customWidth="1"/>
    <col min="1806" max="1806" width="16.85546875" style="44" customWidth="1"/>
    <col min="1807" max="1807" width="11.140625" style="44"/>
    <col min="1808" max="1808" width="13" style="44" bestFit="1" customWidth="1"/>
    <col min="1809" max="2048" width="11.140625" style="44"/>
    <col min="2049" max="2049" width="12.28515625" style="44" customWidth="1"/>
    <col min="2050" max="2050" width="14.28515625" style="44" customWidth="1"/>
    <col min="2051" max="2051" width="13.85546875" style="44" customWidth="1"/>
    <col min="2052" max="2052" width="14" style="44" customWidth="1"/>
    <col min="2053" max="2053" width="15.42578125" style="44" customWidth="1"/>
    <col min="2054" max="2054" width="12.7109375" style="44" customWidth="1"/>
    <col min="2055" max="2055" width="11.42578125" style="44" customWidth="1"/>
    <col min="2056" max="2056" width="13.28515625" style="44" customWidth="1"/>
    <col min="2057" max="2057" width="13.7109375" style="44" customWidth="1"/>
    <col min="2058" max="2058" width="16.7109375" style="44" customWidth="1"/>
    <col min="2059" max="2059" width="13.42578125" style="44" customWidth="1"/>
    <col min="2060" max="2061" width="13" style="44" customWidth="1"/>
    <col min="2062" max="2062" width="16.85546875" style="44" customWidth="1"/>
    <col min="2063" max="2063" width="11.140625" style="44"/>
    <col min="2064" max="2064" width="13" style="44" bestFit="1" customWidth="1"/>
    <col min="2065" max="2304" width="11.140625" style="44"/>
    <col min="2305" max="2305" width="12.28515625" style="44" customWidth="1"/>
    <col min="2306" max="2306" width="14.28515625" style="44" customWidth="1"/>
    <col min="2307" max="2307" width="13.85546875" style="44" customWidth="1"/>
    <col min="2308" max="2308" width="14" style="44" customWidth="1"/>
    <col min="2309" max="2309" width="15.42578125" style="44" customWidth="1"/>
    <col min="2310" max="2310" width="12.7109375" style="44" customWidth="1"/>
    <col min="2311" max="2311" width="11.42578125" style="44" customWidth="1"/>
    <col min="2312" max="2312" width="13.28515625" style="44" customWidth="1"/>
    <col min="2313" max="2313" width="13.7109375" style="44" customWidth="1"/>
    <col min="2314" max="2314" width="16.7109375" style="44" customWidth="1"/>
    <col min="2315" max="2315" width="13.42578125" style="44" customWidth="1"/>
    <col min="2316" max="2317" width="13" style="44" customWidth="1"/>
    <col min="2318" max="2318" width="16.85546875" style="44" customWidth="1"/>
    <col min="2319" max="2319" width="11.140625" style="44"/>
    <col min="2320" max="2320" width="13" style="44" bestFit="1" customWidth="1"/>
    <col min="2321" max="2560" width="11.140625" style="44"/>
    <col min="2561" max="2561" width="12.28515625" style="44" customWidth="1"/>
    <col min="2562" max="2562" width="14.28515625" style="44" customWidth="1"/>
    <col min="2563" max="2563" width="13.85546875" style="44" customWidth="1"/>
    <col min="2564" max="2564" width="14" style="44" customWidth="1"/>
    <col min="2565" max="2565" width="15.42578125" style="44" customWidth="1"/>
    <col min="2566" max="2566" width="12.7109375" style="44" customWidth="1"/>
    <col min="2567" max="2567" width="11.42578125" style="44" customWidth="1"/>
    <col min="2568" max="2568" width="13.28515625" style="44" customWidth="1"/>
    <col min="2569" max="2569" width="13.7109375" style="44" customWidth="1"/>
    <col min="2570" max="2570" width="16.7109375" style="44" customWidth="1"/>
    <col min="2571" max="2571" width="13.42578125" style="44" customWidth="1"/>
    <col min="2572" max="2573" width="13" style="44" customWidth="1"/>
    <col min="2574" max="2574" width="16.85546875" style="44" customWidth="1"/>
    <col min="2575" max="2575" width="11.140625" style="44"/>
    <col min="2576" max="2576" width="13" style="44" bestFit="1" customWidth="1"/>
    <col min="2577" max="2816" width="11.140625" style="44"/>
    <col min="2817" max="2817" width="12.28515625" style="44" customWidth="1"/>
    <col min="2818" max="2818" width="14.28515625" style="44" customWidth="1"/>
    <col min="2819" max="2819" width="13.85546875" style="44" customWidth="1"/>
    <col min="2820" max="2820" width="14" style="44" customWidth="1"/>
    <col min="2821" max="2821" width="15.42578125" style="44" customWidth="1"/>
    <col min="2822" max="2822" width="12.7109375" style="44" customWidth="1"/>
    <col min="2823" max="2823" width="11.42578125" style="44" customWidth="1"/>
    <col min="2824" max="2824" width="13.28515625" style="44" customWidth="1"/>
    <col min="2825" max="2825" width="13.7109375" style="44" customWidth="1"/>
    <col min="2826" max="2826" width="16.7109375" style="44" customWidth="1"/>
    <col min="2827" max="2827" width="13.42578125" style="44" customWidth="1"/>
    <col min="2828" max="2829" width="13" style="44" customWidth="1"/>
    <col min="2830" max="2830" width="16.85546875" style="44" customWidth="1"/>
    <col min="2831" max="2831" width="11.140625" style="44"/>
    <col min="2832" max="2832" width="13" style="44" bestFit="1" customWidth="1"/>
    <col min="2833" max="3072" width="11.140625" style="44"/>
    <col min="3073" max="3073" width="12.28515625" style="44" customWidth="1"/>
    <col min="3074" max="3074" width="14.28515625" style="44" customWidth="1"/>
    <col min="3075" max="3075" width="13.85546875" style="44" customWidth="1"/>
    <col min="3076" max="3076" width="14" style="44" customWidth="1"/>
    <col min="3077" max="3077" width="15.42578125" style="44" customWidth="1"/>
    <col min="3078" max="3078" width="12.7109375" style="44" customWidth="1"/>
    <col min="3079" max="3079" width="11.42578125" style="44" customWidth="1"/>
    <col min="3080" max="3080" width="13.28515625" style="44" customWidth="1"/>
    <col min="3081" max="3081" width="13.7109375" style="44" customWidth="1"/>
    <col min="3082" max="3082" width="16.7109375" style="44" customWidth="1"/>
    <col min="3083" max="3083" width="13.42578125" style="44" customWidth="1"/>
    <col min="3084" max="3085" width="13" style="44" customWidth="1"/>
    <col min="3086" max="3086" width="16.85546875" style="44" customWidth="1"/>
    <col min="3087" max="3087" width="11.140625" style="44"/>
    <col min="3088" max="3088" width="13" style="44" bestFit="1" customWidth="1"/>
    <col min="3089" max="3328" width="11.140625" style="44"/>
    <col min="3329" max="3329" width="12.28515625" style="44" customWidth="1"/>
    <col min="3330" max="3330" width="14.28515625" style="44" customWidth="1"/>
    <col min="3331" max="3331" width="13.85546875" style="44" customWidth="1"/>
    <col min="3332" max="3332" width="14" style="44" customWidth="1"/>
    <col min="3333" max="3333" width="15.42578125" style="44" customWidth="1"/>
    <col min="3334" max="3334" width="12.7109375" style="44" customWidth="1"/>
    <col min="3335" max="3335" width="11.42578125" style="44" customWidth="1"/>
    <col min="3336" max="3336" width="13.28515625" style="44" customWidth="1"/>
    <col min="3337" max="3337" width="13.7109375" style="44" customWidth="1"/>
    <col min="3338" max="3338" width="16.7109375" style="44" customWidth="1"/>
    <col min="3339" max="3339" width="13.42578125" style="44" customWidth="1"/>
    <col min="3340" max="3341" width="13" style="44" customWidth="1"/>
    <col min="3342" max="3342" width="16.85546875" style="44" customWidth="1"/>
    <col min="3343" max="3343" width="11.140625" style="44"/>
    <col min="3344" max="3344" width="13" style="44" bestFit="1" customWidth="1"/>
    <col min="3345" max="3584" width="11.140625" style="44"/>
    <col min="3585" max="3585" width="12.28515625" style="44" customWidth="1"/>
    <col min="3586" max="3586" width="14.28515625" style="44" customWidth="1"/>
    <col min="3587" max="3587" width="13.85546875" style="44" customWidth="1"/>
    <col min="3588" max="3588" width="14" style="44" customWidth="1"/>
    <col min="3589" max="3589" width="15.42578125" style="44" customWidth="1"/>
    <col min="3590" max="3590" width="12.7109375" style="44" customWidth="1"/>
    <col min="3591" max="3591" width="11.42578125" style="44" customWidth="1"/>
    <col min="3592" max="3592" width="13.28515625" style="44" customWidth="1"/>
    <col min="3593" max="3593" width="13.7109375" style="44" customWidth="1"/>
    <col min="3594" max="3594" width="16.7109375" style="44" customWidth="1"/>
    <col min="3595" max="3595" width="13.42578125" style="44" customWidth="1"/>
    <col min="3596" max="3597" width="13" style="44" customWidth="1"/>
    <col min="3598" max="3598" width="16.85546875" style="44" customWidth="1"/>
    <col min="3599" max="3599" width="11.140625" style="44"/>
    <col min="3600" max="3600" width="13" style="44" bestFit="1" customWidth="1"/>
    <col min="3601" max="3840" width="11.140625" style="44"/>
    <col min="3841" max="3841" width="12.28515625" style="44" customWidth="1"/>
    <col min="3842" max="3842" width="14.28515625" style="44" customWidth="1"/>
    <col min="3843" max="3843" width="13.85546875" style="44" customWidth="1"/>
    <col min="3844" max="3844" width="14" style="44" customWidth="1"/>
    <col min="3845" max="3845" width="15.42578125" style="44" customWidth="1"/>
    <col min="3846" max="3846" width="12.7109375" style="44" customWidth="1"/>
    <col min="3847" max="3847" width="11.42578125" style="44" customWidth="1"/>
    <col min="3848" max="3848" width="13.28515625" style="44" customWidth="1"/>
    <col min="3849" max="3849" width="13.7109375" style="44" customWidth="1"/>
    <col min="3850" max="3850" width="16.7109375" style="44" customWidth="1"/>
    <col min="3851" max="3851" width="13.42578125" style="44" customWidth="1"/>
    <col min="3852" max="3853" width="13" style="44" customWidth="1"/>
    <col min="3854" max="3854" width="16.85546875" style="44" customWidth="1"/>
    <col min="3855" max="3855" width="11.140625" style="44"/>
    <col min="3856" max="3856" width="13" style="44" bestFit="1" customWidth="1"/>
    <col min="3857" max="4096" width="11.140625" style="44"/>
    <col min="4097" max="4097" width="12.28515625" style="44" customWidth="1"/>
    <col min="4098" max="4098" width="14.28515625" style="44" customWidth="1"/>
    <col min="4099" max="4099" width="13.85546875" style="44" customWidth="1"/>
    <col min="4100" max="4100" width="14" style="44" customWidth="1"/>
    <col min="4101" max="4101" width="15.42578125" style="44" customWidth="1"/>
    <col min="4102" max="4102" width="12.7109375" style="44" customWidth="1"/>
    <col min="4103" max="4103" width="11.42578125" style="44" customWidth="1"/>
    <col min="4104" max="4104" width="13.28515625" style="44" customWidth="1"/>
    <col min="4105" max="4105" width="13.7109375" style="44" customWidth="1"/>
    <col min="4106" max="4106" width="16.7109375" style="44" customWidth="1"/>
    <col min="4107" max="4107" width="13.42578125" style="44" customWidth="1"/>
    <col min="4108" max="4109" width="13" style="44" customWidth="1"/>
    <col min="4110" max="4110" width="16.85546875" style="44" customWidth="1"/>
    <col min="4111" max="4111" width="11.140625" style="44"/>
    <col min="4112" max="4112" width="13" style="44" bestFit="1" customWidth="1"/>
    <col min="4113" max="4352" width="11.140625" style="44"/>
    <col min="4353" max="4353" width="12.28515625" style="44" customWidth="1"/>
    <col min="4354" max="4354" width="14.28515625" style="44" customWidth="1"/>
    <col min="4355" max="4355" width="13.85546875" style="44" customWidth="1"/>
    <col min="4356" max="4356" width="14" style="44" customWidth="1"/>
    <col min="4357" max="4357" width="15.42578125" style="44" customWidth="1"/>
    <col min="4358" max="4358" width="12.7109375" style="44" customWidth="1"/>
    <col min="4359" max="4359" width="11.42578125" style="44" customWidth="1"/>
    <col min="4360" max="4360" width="13.28515625" style="44" customWidth="1"/>
    <col min="4361" max="4361" width="13.7109375" style="44" customWidth="1"/>
    <col min="4362" max="4362" width="16.7109375" style="44" customWidth="1"/>
    <col min="4363" max="4363" width="13.42578125" style="44" customWidth="1"/>
    <col min="4364" max="4365" width="13" style="44" customWidth="1"/>
    <col min="4366" max="4366" width="16.85546875" style="44" customWidth="1"/>
    <col min="4367" max="4367" width="11.140625" style="44"/>
    <col min="4368" max="4368" width="13" style="44" bestFit="1" customWidth="1"/>
    <col min="4369" max="4608" width="11.140625" style="44"/>
    <col min="4609" max="4609" width="12.28515625" style="44" customWidth="1"/>
    <col min="4610" max="4610" width="14.28515625" style="44" customWidth="1"/>
    <col min="4611" max="4611" width="13.85546875" style="44" customWidth="1"/>
    <col min="4612" max="4612" width="14" style="44" customWidth="1"/>
    <col min="4613" max="4613" width="15.42578125" style="44" customWidth="1"/>
    <col min="4614" max="4614" width="12.7109375" style="44" customWidth="1"/>
    <col min="4615" max="4615" width="11.42578125" style="44" customWidth="1"/>
    <col min="4616" max="4616" width="13.28515625" style="44" customWidth="1"/>
    <col min="4617" max="4617" width="13.7109375" style="44" customWidth="1"/>
    <col min="4618" max="4618" width="16.7109375" style="44" customWidth="1"/>
    <col min="4619" max="4619" width="13.42578125" style="44" customWidth="1"/>
    <col min="4620" max="4621" width="13" style="44" customWidth="1"/>
    <col min="4622" max="4622" width="16.85546875" style="44" customWidth="1"/>
    <col min="4623" max="4623" width="11.140625" style="44"/>
    <col min="4624" max="4624" width="13" style="44" bestFit="1" customWidth="1"/>
    <col min="4625" max="4864" width="11.140625" style="44"/>
    <col min="4865" max="4865" width="12.28515625" style="44" customWidth="1"/>
    <col min="4866" max="4866" width="14.28515625" style="44" customWidth="1"/>
    <col min="4867" max="4867" width="13.85546875" style="44" customWidth="1"/>
    <col min="4868" max="4868" width="14" style="44" customWidth="1"/>
    <col min="4869" max="4869" width="15.42578125" style="44" customWidth="1"/>
    <col min="4870" max="4870" width="12.7109375" style="44" customWidth="1"/>
    <col min="4871" max="4871" width="11.42578125" style="44" customWidth="1"/>
    <col min="4872" max="4872" width="13.28515625" style="44" customWidth="1"/>
    <col min="4873" max="4873" width="13.7109375" style="44" customWidth="1"/>
    <col min="4874" max="4874" width="16.7109375" style="44" customWidth="1"/>
    <col min="4875" max="4875" width="13.42578125" style="44" customWidth="1"/>
    <col min="4876" max="4877" width="13" style="44" customWidth="1"/>
    <col min="4878" max="4878" width="16.85546875" style="44" customWidth="1"/>
    <col min="4879" max="4879" width="11.140625" style="44"/>
    <col min="4880" max="4880" width="13" style="44" bestFit="1" customWidth="1"/>
    <col min="4881" max="5120" width="11.140625" style="44"/>
    <col min="5121" max="5121" width="12.28515625" style="44" customWidth="1"/>
    <col min="5122" max="5122" width="14.28515625" style="44" customWidth="1"/>
    <col min="5123" max="5123" width="13.85546875" style="44" customWidth="1"/>
    <col min="5124" max="5124" width="14" style="44" customWidth="1"/>
    <col min="5125" max="5125" width="15.42578125" style="44" customWidth="1"/>
    <col min="5126" max="5126" width="12.7109375" style="44" customWidth="1"/>
    <col min="5127" max="5127" width="11.42578125" style="44" customWidth="1"/>
    <col min="5128" max="5128" width="13.28515625" style="44" customWidth="1"/>
    <col min="5129" max="5129" width="13.7109375" style="44" customWidth="1"/>
    <col min="5130" max="5130" width="16.7109375" style="44" customWidth="1"/>
    <col min="5131" max="5131" width="13.42578125" style="44" customWidth="1"/>
    <col min="5132" max="5133" width="13" style="44" customWidth="1"/>
    <col min="5134" max="5134" width="16.85546875" style="44" customWidth="1"/>
    <col min="5135" max="5135" width="11.140625" style="44"/>
    <col min="5136" max="5136" width="13" style="44" bestFit="1" customWidth="1"/>
    <col min="5137" max="5376" width="11.140625" style="44"/>
    <col min="5377" max="5377" width="12.28515625" style="44" customWidth="1"/>
    <col min="5378" max="5378" width="14.28515625" style="44" customWidth="1"/>
    <col min="5379" max="5379" width="13.85546875" style="44" customWidth="1"/>
    <col min="5380" max="5380" width="14" style="44" customWidth="1"/>
    <col min="5381" max="5381" width="15.42578125" style="44" customWidth="1"/>
    <col min="5382" max="5382" width="12.7109375" style="44" customWidth="1"/>
    <col min="5383" max="5383" width="11.42578125" style="44" customWidth="1"/>
    <col min="5384" max="5384" width="13.28515625" style="44" customWidth="1"/>
    <col min="5385" max="5385" width="13.7109375" style="44" customWidth="1"/>
    <col min="5386" max="5386" width="16.7109375" style="44" customWidth="1"/>
    <col min="5387" max="5387" width="13.42578125" style="44" customWidth="1"/>
    <col min="5388" max="5389" width="13" style="44" customWidth="1"/>
    <col min="5390" max="5390" width="16.85546875" style="44" customWidth="1"/>
    <col min="5391" max="5391" width="11.140625" style="44"/>
    <col min="5392" max="5392" width="13" style="44" bestFit="1" customWidth="1"/>
    <col min="5393" max="5632" width="11.140625" style="44"/>
    <col min="5633" max="5633" width="12.28515625" style="44" customWidth="1"/>
    <col min="5634" max="5634" width="14.28515625" style="44" customWidth="1"/>
    <col min="5635" max="5635" width="13.85546875" style="44" customWidth="1"/>
    <col min="5636" max="5636" width="14" style="44" customWidth="1"/>
    <col min="5637" max="5637" width="15.42578125" style="44" customWidth="1"/>
    <col min="5638" max="5638" width="12.7109375" style="44" customWidth="1"/>
    <col min="5639" max="5639" width="11.42578125" style="44" customWidth="1"/>
    <col min="5640" max="5640" width="13.28515625" style="44" customWidth="1"/>
    <col min="5641" max="5641" width="13.7109375" style="44" customWidth="1"/>
    <col min="5642" max="5642" width="16.7109375" style="44" customWidth="1"/>
    <col min="5643" max="5643" width="13.42578125" style="44" customWidth="1"/>
    <col min="5644" max="5645" width="13" style="44" customWidth="1"/>
    <col min="5646" max="5646" width="16.85546875" style="44" customWidth="1"/>
    <col min="5647" max="5647" width="11.140625" style="44"/>
    <col min="5648" max="5648" width="13" style="44" bestFit="1" customWidth="1"/>
    <col min="5649" max="5888" width="11.140625" style="44"/>
    <col min="5889" max="5889" width="12.28515625" style="44" customWidth="1"/>
    <col min="5890" max="5890" width="14.28515625" style="44" customWidth="1"/>
    <col min="5891" max="5891" width="13.85546875" style="44" customWidth="1"/>
    <col min="5892" max="5892" width="14" style="44" customWidth="1"/>
    <col min="5893" max="5893" width="15.42578125" style="44" customWidth="1"/>
    <col min="5894" max="5894" width="12.7109375" style="44" customWidth="1"/>
    <col min="5895" max="5895" width="11.42578125" style="44" customWidth="1"/>
    <col min="5896" max="5896" width="13.28515625" style="44" customWidth="1"/>
    <col min="5897" max="5897" width="13.7109375" style="44" customWidth="1"/>
    <col min="5898" max="5898" width="16.7109375" style="44" customWidth="1"/>
    <col min="5899" max="5899" width="13.42578125" style="44" customWidth="1"/>
    <col min="5900" max="5901" width="13" style="44" customWidth="1"/>
    <col min="5902" max="5902" width="16.85546875" style="44" customWidth="1"/>
    <col min="5903" max="5903" width="11.140625" style="44"/>
    <col min="5904" max="5904" width="13" style="44" bestFit="1" customWidth="1"/>
    <col min="5905" max="6144" width="11.140625" style="44"/>
    <col min="6145" max="6145" width="12.28515625" style="44" customWidth="1"/>
    <col min="6146" max="6146" width="14.28515625" style="44" customWidth="1"/>
    <col min="6147" max="6147" width="13.85546875" style="44" customWidth="1"/>
    <col min="6148" max="6148" width="14" style="44" customWidth="1"/>
    <col min="6149" max="6149" width="15.42578125" style="44" customWidth="1"/>
    <col min="6150" max="6150" width="12.7109375" style="44" customWidth="1"/>
    <col min="6151" max="6151" width="11.42578125" style="44" customWidth="1"/>
    <col min="6152" max="6152" width="13.28515625" style="44" customWidth="1"/>
    <col min="6153" max="6153" width="13.7109375" style="44" customWidth="1"/>
    <col min="6154" max="6154" width="16.7109375" style="44" customWidth="1"/>
    <col min="6155" max="6155" width="13.42578125" style="44" customWidth="1"/>
    <col min="6156" max="6157" width="13" style="44" customWidth="1"/>
    <col min="6158" max="6158" width="16.85546875" style="44" customWidth="1"/>
    <col min="6159" max="6159" width="11.140625" style="44"/>
    <col min="6160" max="6160" width="13" style="44" bestFit="1" customWidth="1"/>
    <col min="6161" max="6400" width="11.140625" style="44"/>
    <col min="6401" max="6401" width="12.28515625" style="44" customWidth="1"/>
    <col min="6402" max="6402" width="14.28515625" style="44" customWidth="1"/>
    <col min="6403" max="6403" width="13.85546875" style="44" customWidth="1"/>
    <col min="6404" max="6404" width="14" style="44" customWidth="1"/>
    <col min="6405" max="6405" width="15.42578125" style="44" customWidth="1"/>
    <col min="6406" max="6406" width="12.7109375" style="44" customWidth="1"/>
    <col min="6407" max="6407" width="11.42578125" style="44" customWidth="1"/>
    <col min="6408" max="6408" width="13.28515625" style="44" customWidth="1"/>
    <col min="6409" max="6409" width="13.7109375" style="44" customWidth="1"/>
    <col min="6410" max="6410" width="16.7109375" style="44" customWidth="1"/>
    <col min="6411" max="6411" width="13.42578125" style="44" customWidth="1"/>
    <col min="6412" max="6413" width="13" style="44" customWidth="1"/>
    <col min="6414" max="6414" width="16.85546875" style="44" customWidth="1"/>
    <col min="6415" max="6415" width="11.140625" style="44"/>
    <col min="6416" max="6416" width="13" style="44" bestFit="1" customWidth="1"/>
    <col min="6417" max="6656" width="11.140625" style="44"/>
    <col min="6657" max="6657" width="12.28515625" style="44" customWidth="1"/>
    <col min="6658" max="6658" width="14.28515625" style="44" customWidth="1"/>
    <col min="6659" max="6659" width="13.85546875" style="44" customWidth="1"/>
    <col min="6660" max="6660" width="14" style="44" customWidth="1"/>
    <col min="6661" max="6661" width="15.42578125" style="44" customWidth="1"/>
    <col min="6662" max="6662" width="12.7109375" style="44" customWidth="1"/>
    <col min="6663" max="6663" width="11.42578125" style="44" customWidth="1"/>
    <col min="6664" max="6664" width="13.28515625" style="44" customWidth="1"/>
    <col min="6665" max="6665" width="13.7109375" style="44" customWidth="1"/>
    <col min="6666" max="6666" width="16.7109375" style="44" customWidth="1"/>
    <col min="6667" max="6667" width="13.42578125" style="44" customWidth="1"/>
    <col min="6668" max="6669" width="13" style="44" customWidth="1"/>
    <col min="6670" max="6670" width="16.85546875" style="44" customWidth="1"/>
    <col min="6671" max="6671" width="11.140625" style="44"/>
    <col min="6672" max="6672" width="13" style="44" bestFit="1" customWidth="1"/>
    <col min="6673" max="6912" width="11.140625" style="44"/>
    <col min="6913" max="6913" width="12.28515625" style="44" customWidth="1"/>
    <col min="6914" max="6914" width="14.28515625" style="44" customWidth="1"/>
    <col min="6915" max="6915" width="13.85546875" style="44" customWidth="1"/>
    <col min="6916" max="6916" width="14" style="44" customWidth="1"/>
    <col min="6917" max="6917" width="15.42578125" style="44" customWidth="1"/>
    <col min="6918" max="6918" width="12.7109375" style="44" customWidth="1"/>
    <col min="6919" max="6919" width="11.42578125" style="44" customWidth="1"/>
    <col min="6920" max="6920" width="13.28515625" style="44" customWidth="1"/>
    <col min="6921" max="6921" width="13.7109375" style="44" customWidth="1"/>
    <col min="6922" max="6922" width="16.7109375" style="44" customWidth="1"/>
    <col min="6923" max="6923" width="13.42578125" style="44" customWidth="1"/>
    <col min="6924" max="6925" width="13" style="44" customWidth="1"/>
    <col min="6926" max="6926" width="16.85546875" style="44" customWidth="1"/>
    <col min="6927" max="6927" width="11.140625" style="44"/>
    <col min="6928" max="6928" width="13" style="44" bestFit="1" customWidth="1"/>
    <col min="6929" max="7168" width="11.140625" style="44"/>
    <col min="7169" max="7169" width="12.28515625" style="44" customWidth="1"/>
    <col min="7170" max="7170" width="14.28515625" style="44" customWidth="1"/>
    <col min="7171" max="7171" width="13.85546875" style="44" customWidth="1"/>
    <col min="7172" max="7172" width="14" style="44" customWidth="1"/>
    <col min="7173" max="7173" width="15.42578125" style="44" customWidth="1"/>
    <col min="7174" max="7174" width="12.7109375" style="44" customWidth="1"/>
    <col min="7175" max="7175" width="11.42578125" style="44" customWidth="1"/>
    <col min="7176" max="7176" width="13.28515625" style="44" customWidth="1"/>
    <col min="7177" max="7177" width="13.7109375" style="44" customWidth="1"/>
    <col min="7178" max="7178" width="16.7109375" style="44" customWidth="1"/>
    <col min="7179" max="7179" width="13.42578125" style="44" customWidth="1"/>
    <col min="7180" max="7181" width="13" style="44" customWidth="1"/>
    <col min="7182" max="7182" width="16.85546875" style="44" customWidth="1"/>
    <col min="7183" max="7183" width="11.140625" style="44"/>
    <col min="7184" max="7184" width="13" style="44" bestFit="1" customWidth="1"/>
    <col min="7185" max="7424" width="11.140625" style="44"/>
    <col min="7425" max="7425" width="12.28515625" style="44" customWidth="1"/>
    <col min="7426" max="7426" width="14.28515625" style="44" customWidth="1"/>
    <col min="7427" max="7427" width="13.85546875" style="44" customWidth="1"/>
    <col min="7428" max="7428" width="14" style="44" customWidth="1"/>
    <col min="7429" max="7429" width="15.42578125" style="44" customWidth="1"/>
    <col min="7430" max="7430" width="12.7109375" style="44" customWidth="1"/>
    <col min="7431" max="7431" width="11.42578125" style="44" customWidth="1"/>
    <col min="7432" max="7432" width="13.28515625" style="44" customWidth="1"/>
    <col min="7433" max="7433" width="13.7109375" style="44" customWidth="1"/>
    <col min="7434" max="7434" width="16.7109375" style="44" customWidth="1"/>
    <col min="7435" max="7435" width="13.42578125" style="44" customWidth="1"/>
    <col min="7436" max="7437" width="13" style="44" customWidth="1"/>
    <col min="7438" max="7438" width="16.85546875" style="44" customWidth="1"/>
    <col min="7439" max="7439" width="11.140625" style="44"/>
    <col min="7440" max="7440" width="13" style="44" bestFit="1" customWidth="1"/>
    <col min="7441" max="7680" width="11.140625" style="44"/>
    <col min="7681" max="7681" width="12.28515625" style="44" customWidth="1"/>
    <col min="7682" max="7682" width="14.28515625" style="44" customWidth="1"/>
    <col min="7683" max="7683" width="13.85546875" style="44" customWidth="1"/>
    <col min="7684" max="7684" width="14" style="44" customWidth="1"/>
    <col min="7685" max="7685" width="15.42578125" style="44" customWidth="1"/>
    <col min="7686" max="7686" width="12.7109375" style="44" customWidth="1"/>
    <col min="7687" max="7687" width="11.42578125" style="44" customWidth="1"/>
    <col min="7688" max="7688" width="13.28515625" style="44" customWidth="1"/>
    <col min="7689" max="7689" width="13.7109375" style="44" customWidth="1"/>
    <col min="7690" max="7690" width="16.7109375" style="44" customWidth="1"/>
    <col min="7691" max="7691" width="13.42578125" style="44" customWidth="1"/>
    <col min="7692" max="7693" width="13" style="44" customWidth="1"/>
    <col min="7694" max="7694" width="16.85546875" style="44" customWidth="1"/>
    <col min="7695" max="7695" width="11.140625" style="44"/>
    <col min="7696" max="7696" width="13" style="44" bestFit="1" customWidth="1"/>
    <col min="7697" max="7936" width="11.140625" style="44"/>
    <col min="7937" max="7937" width="12.28515625" style="44" customWidth="1"/>
    <col min="7938" max="7938" width="14.28515625" style="44" customWidth="1"/>
    <col min="7939" max="7939" width="13.85546875" style="44" customWidth="1"/>
    <col min="7940" max="7940" width="14" style="44" customWidth="1"/>
    <col min="7941" max="7941" width="15.42578125" style="44" customWidth="1"/>
    <col min="7942" max="7942" width="12.7109375" style="44" customWidth="1"/>
    <col min="7943" max="7943" width="11.42578125" style="44" customWidth="1"/>
    <col min="7944" max="7944" width="13.28515625" style="44" customWidth="1"/>
    <col min="7945" max="7945" width="13.7109375" style="44" customWidth="1"/>
    <col min="7946" max="7946" width="16.7109375" style="44" customWidth="1"/>
    <col min="7947" max="7947" width="13.42578125" style="44" customWidth="1"/>
    <col min="7948" max="7949" width="13" style="44" customWidth="1"/>
    <col min="7950" max="7950" width="16.85546875" style="44" customWidth="1"/>
    <col min="7951" max="7951" width="11.140625" style="44"/>
    <col min="7952" max="7952" width="13" style="44" bestFit="1" customWidth="1"/>
    <col min="7953" max="8192" width="11.140625" style="44"/>
    <col min="8193" max="8193" width="12.28515625" style="44" customWidth="1"/>
    <col min="8194" max="8194" width="14.28515625" style="44" customWidth="1"/>
    <col min="8195" max="8195" width="13.85546875" style="44" customWidth="1"/>
    <col min="8196" max="8196" width="14" style="44" customWidth="1"/>
    <col min="8197" max="8197" width="15.42578125" style="44" customWidth="1"/>
    <col min="8198" max="8198" width="12.7109375" style="44" customWidth="1"/>
    <col min="8199" max="8199" width="11.42578125" style="44" customWidth="1"/>
    <col min="8200" max="8200" width="13.28515625" style="44" customWidth="1"/>
    <col min="8201" max="8201" width="13.7109375" style="44" customWidth="1"/>
    <col min="8202" max="8202" width="16.7109375" style="44" customWidth="1"/>
    <col min="8203" max="8203" width="13.42578125" style="44" customWidth="1"/>
    <col min="8204" max="8205" width="13" style="44" customWidth="1"/>
    <col min="8206" max="8206" width="16.85546875" style="44" customWidth="1"/>
    <col min="8207" max="8207" width="11.140625" style="44"/>
    <col min="8208" max="8208" width="13" style="44" bestFit="1" customWidth="1"/>
    <col min="8209" max="8448" width="11.140625" style="44"/>
    <col min="8449" max="8449" width="12.28515625" style="44" customWidth="1"/>
    <col min="8450" max="8450" width="14.28515625" style="44" customWidth="1"/>
    <col min="8451" max="8451" width="13.85546875" style="44" customWidth="1"/>
    <col min="8452" max="8452" width="14" style="44" customWidth="1"/>
    <col min="8453" max="8453" width="15.42578125" style="44" customWidth="1"/>
    <col min="8454" max="8454" width="12.7109375" style="44" customWidth="1"/>
    <col min="8455" max="8455" width="11.42578125" style="44" customWidth="1"/>
    <col min="8456" max="8456" width="13.28515625" style="44" customWidth="1"/>
    <col min="8457" max="8457" width="13.7109375" style="44" customWidth="1"/>
    <col min="8458" max="8458" width="16.7109375" style="44" customWidth="1"/>
    <col min="8459" max="8459" width="13.42578125" style="44" customWidth="1"/>
    <col min="8460" max="8461" width="13" style="44" customWidth="1"/>
    <col min="8462" max="8462" width="16.85546875" style="44" customWidth="1"/>
    <col min="8463" max="8463" width="11.140625" style="44"/>
    <col min="8464" max="8464" width="13" style="44" bestFit="1" customWidth="1"/>
    <col min="8465" max="8704" width="11.140625" style="44"/>
    <col min="8705" max="8705" width="12.28515625" style="44" customWidth="1"/>
    <col min="8706" max="8706" width="14.28515625" style="44" customWidth="1"/>
    <col min="8707" max="8707" width="13.85546875" style="44" customWidth="1"/>
    <col min="8708" max="8708" width="14" style="44" customWidth="1"/>
    <col min="8709" max="8709" width="15.42578125" style="44" customWidth="1"/>
    <col min="8710" max="8710" width="12.7109375" style="44" customWidth="1"/>
    <col min="8711" max="8711" width="11.42578125" style="44" customWidth="1"/>
    <col min="8712" max="8712" width="13.28515625" style="44" customWidth="1"/>
    <col min="8713" max="8713" width="13.7109375" style="44" customWidth="1"/>
    <col min="8714" max="8714" width="16.7109375" style="44" customWidth="1"/>
    <col min="8715" max="8715" width="13.42578125" style="44" customWidth="1"/>
    <col min="8716" max="8717" width="13" style="44" customWidth="1"/>
    <col min="8718" max="8718" width="16.85546875" style="44" customWidth="1"/>
    <col min="8719" max="8719" width="11.140625" style="44"/>
    <col min="8720" max="8720" width="13" style="44" bestFit="1" customWidth="1"/>
    <col min="8721" max="8960" width="11.140625" style="44"/>
    <col min="8961" max="8961" width="12.28515625" style="44" customWidth="1"/>
    <col min="8962" max="8962" width="14.28515625" style="44" customWidth="1"/>
    <col min="8963" max="8963" width="13.85546875" style="44" customWidth="1"/>
    <col min="8964" max="8964" width="14" style="44" customWidth="1"/>
    <col min="8965" max="8965" width="15.42578125" style="44" customWidth="1"/>
    <col min="8966" max="8966" width="12.7109375" style="44" customWidth="1"/>
    <col min="8967" max="8967" width="11.42578125" style="44" customWidth="1"/>
    <col min="8968" max="8968" width="13.28515625" style="44" customWidth="1"/>
    <col min="8969" max="8969" width="13.7109375" style="44" customWidth="1"/>
    <col min="8970" max="8970" width="16.7109375" style="44" customWidth="1"/>
    <col min="8971" max="8971" width="13.42578125" style="44" customWidth="1"/>
    <col min="8972" max="8973" width="13" style="44" customWidth="1"/>
    <col min="8974" max="8974" width="16.85546875" style="44" customWidth="1"/>
    <col min="8975" max="8975" width="11.140625" style="44"/>
    <col min="8976" max="8976" width="13" style="44" bestFit="1" customWidth="1"/>
    <col min="8977" max="9216" width="11.140625" style="44"/>
    <col min="9217" max="9217" width="12.28515625" style="44" customWidth="1"/>
    <col min="9218" max="9218" width="14.28515625" style="44" customWidth="1"/>
    <col min="9219" max="9219" width="13.85546875" style="44" customWidth="1"/>
    <col min="9220" max="9220" width="14" style="44" customWidth="1"/>
    <col min="9221" max="9221" width="15.42578125" style="44" customWidth="1"/>
    <col min="9222" max="9222" width="12.7109375" style="44" customWidth="1"/>
    <col min="9223" max="9223" width="11.42578125" style="44" customWidth="1"/>
    <col min="9224" max="9224" width="13.28515625" style="44" customWidth="1"/>
    <col min="9225" max="9225" width="13.7109375" style="44" customWidth="1"/>
    <col min="9226" max="9226" width="16.7109375" style="44" customWidth="1"/>
    <col min="9227" max="9227" width="13.42578125" style="44" customWidth="1"/>
    <col min="9228" max="9229" width="13" style="44" customWidth="1"/>
    <col min="9230" max="9230" width="16.85546875" style="44" customWidth="1"/>
    <col min="9231" max="9231" width="11.140625" style="44"/>
    <col min="9232" max="9232" width="13" style="44" bestFit="1" customWidth="1"/>
    <col min="9233" max="9472" width="11.140625" style="44"/>
    <col min="9473" max="9473" width="12.28515625" style="44" customWidth="1"/>
    <col min="9474" max="9474" width="14.28515625" style="44" customWidth="1"/>
    <col min="9475" max="9475" width="13.85546875" style="44" customWidth="1"/>
    <col min="9476" max="9476" width="14" style="44" customWidth="1"/>
    <col min="9477" max="9477" width="15.42578125" style="44" customWidth="1"/>
    <col min="9478" max="9478" width="12.7109375" style="44" customWidth="1"/>
    <col min="9479" max="9479" width="11.42578125" style="44" customWidth="1"/>
    <col min="9480" max="9480" width="13.28515625" style="44" customWidth="1"/>
    <col min="9481" max="9481" width="13.7109375" style="44" customWidth="1"/>
    <col min="9482" max="9482" width="16.7109375" style="44" customWidth="1"/>
    <col min="9483" max="9483" width="13.42578125" style="44" customWidth="1"/>
    <col min="9484" max="9485" width="13" style="44" customWidth="1"/>
    <col min="9486" max="9486" width="16.85546875" style="44" customWidth="1"/>
    <col min="9487" max="9487" width="11.140625" style="44"/>
    <col min="9488" max="9488" width="13" style="44" bestFit="1" customWidth="1"/>
    <col min="9489" max="9728" width="11.140625" style="44"/>
    <col min="9729" max="9729" width="12.28515625" style="44" customWidth="1"/>
    <col min="9730" max="9730" width="14.28515625" style="44" customWidth="1"/>
    <col min="9731" max="9731" width="13.85546875" style="44" customWidth="1"/>
    <col min="9732" max="9732" width="14" style="44" customWidth="1"/>
    <col min="9733" max="9733" width="15.42578125" style="44" customWidth="1"/>
    <col min="9734" max="9734" width="12.7109375" style="44" customWidth="1"/>
    <col min="9735" max="9735" width="11.42578125" style="44" customWidth="1"/>
    <col min="9736" max="9736" width="13.28515625" style="44" customWidth="1"/>
    <col min="9737" max="9737" width="13.7109375" style="44" customWidth="1"/>
    <col min="9738" max="9738" width="16.7109375" style="44" customWidth="1"/>
    <col min="9739" max="9739" width="13.42578125" style="44" customWidth="1"/>
    <col min="9740" max="9741" width="13" style="44" customWidth="1"/>
    <col min="9742" max="9742" width="16.85546875" style="44" customWidth="1"/>
    <col min="9743" max="9743" width="11.140625" style="44"/>
    <col min="9744" max="9744" width="13" style="44" bestFit="1" customWidth="1"/>
    <col min="9745" max="9984" width="11.140625" style="44"/>
    <col min="9985" max="9985" width="12.28515625" style="44" customWidth="1"/>
    <col min="9986" max="9986" width="14.28515625" style="44" customWidth="1"/>
    <col min="9987" max="9987" width="13.85546875" style="44" customWidth="1"/>
    <col min="9988" max="9988" width="14" style="44" customWidth="1"/>
    <col min="9989" max="9989" width="15.42578125" style="44" customWidth="1"/>
    <col min="9990" max="9990" width="12.7109375" style="44" customWidth="1"/>
    <col min="9991" max="9991" width="11.42578125" style="44" customWidth="1"/>
    <col min="9992" max="9992" width="13.28515625" style="44" customWidth="1"/>
    <col min="9993" max="9993" width="13.7109375" style="44" customWidth="1"/>
    <col min="9994" max="9994" width="16.7109375" style="44" customWidth="1"/>
    <col min="9995" max="9995" width="13.42578125" style="44" customWidth="1"/>
    <col min="9996" max="9997" width="13" style="44" customWidth="1"/>
    <col min="9998" max="9998" width="16.85546875" style="44" customWidth="1"/>
    <col min="9999" max="9999" width="11.140625" style="44"/>
    <col min="10000" max="10000" width="13" style="44" bestFit="1" customWidth="1"/>
    <col min="10001" max="10240" width="11.140625" style="44"/>
    <col min="10241" max="10241" width="12.28515625" style="44" customWidth="1"/>
    <col min="10242" max="10242" width="14.28515625" style="44" customWidth="1"/>
    <col min="10243" max="10243" width="13.85546875" style="44" customWidth="1"/>
    <col min="10244" max="10244" width="14" style="44" customWidth="1"/>
    <col min="10245" max="10245" width="15.42578125" style="44" customWidth="1"/>
    <col min="10246" max="10246" width="12.7109375" style="44" customWidth="1"/>
    <col min="10247" max="10247" width="11.42578125" style="44" customWidth="1"/>
    <col min="10248" max="10248" width="13.28515625" style="44" customWidth="1"/>
    <col min="10249" max="10249" width="13.7109375" style="44" customWidth="1"/>
    <col min="10250" max="10250" width="16.7109375" style="44" customWidth="1"/>
    <col min="10251" max="10251" width="13.42578125" style="44" customWidth="1"/>
    <col min="10252" max="10253" width="13" style="44" customWidth="1"/>
    <col min="10254" max="10254" width="16.85546875" style="44" customWidth="1"/>
    <col min="10255" max="10255" width="11.140625" style="44"/>
    <col min="10256" max="10256" width="13" style="44" bestFit="1" customWidth="1"/>
    <col min="10257" max="10496" width="11.140625" style="44"/>
    <col min="10497" max="10497" width="12.28515625" style="44" customWidth="1"/>
    <col min="10498" max="10498" width="14.28515625" style="44" customWidth="1"/>
    <col min="10499" max="10499" width="13.85546875" style="44" customWidth="1"/>
    <col min="10500" max="10500" width="14" style="44" customWidth="1"/>
    <col min="10501" max="10501" width="15.42578125" style="44" customWidth="1"/>
    <col min="10502" max="10502" width="12.7109375" style="44" customWidth="1"/>
    <col min="10503" max="10503" width="11.42578125" style="44" customWidth="1"/>
    <col min="10504" max="10504" width="13.28515625" style="44" customWidth="1"/>
    <col min="10505" max="10505" width="13.7109375" style="44" customWidth="1"/>
    <col min="10506" max="10506" width="16.7109375" style="44" customWidth="1"/>
    <col min="10507" max="10507" width="13.42578125" style="44" customWidth="1"/>
    <col min="10508" max="10509" width="13" style="44" customWidth="1"/>
    <col min="10510" max="10510" width="16.85546875" style="44" customWidth="1"/>
    <col min="10511" max="10511" width="11.140625" style="44"/>
    <col min="10512" max="10512" width="13" style="44" bestFit="1" customWidth="1"/>
    <col min="10513" max="10752" width="11.140625" style="44"/>
    <col min="10753" max="10753" width="12.28515625" style="44" customWidth="1"/>
    <col min="10754" max="10754" width="14.28515625" style="44" customWidth="1"/>
    <col min="10755" max="10755" width="13.85546875" style="44" customWidth="1"/>
    <col min="10756" max="10756" width="14" style="44" customWidth="1"/>
    <col min="10757" max="10757" width="15.42578125" style="44" customWidth="1"/>
    <col min="10758" max="10758" width="12.7109375" style="44" customWidth="1"/>
    <col min="10759" max="10759" width="11.42578125" style="44" customWidth="1"/>
    <col min="10760" max="10760" width="13.28515625" style="44" customWidth="1"/>
    <col min="10761" max="10761" width="13.7109375" style="44" customWidth="1"/>
    <col min="10762" max="10762" width="16.7109375" style="44" customWidth="1"/>
    <col min="10763" max="10763" width="13.42578125" style="44" customWidth="1"/>
    <col min="10764" max="10765" width="13" style="44" customWidth="1"/>
    <col min="10766" max="10766" width="16.85546875" style="44" customWidth="1"/>
    <col min="10767" max="10767" width="11.140625" style="44"/>
    <col min="10768" max="10768" width="13" style="44" bestFit="1" customWidth="1"/>
    <col min="10769" max="11008" width="11.140625" style="44"/>
    <col min="11009" max="11009" width="12.28515625" style="44" customWidth="1"/>
    <col min="11010" max="11010" width="14.28515625" style="44" customWidth="1"/>
    <col min="11011" max="11011" width="13.85546875" style="44" customWidth="1"/>
    <col min="11012" max="11012" width="14" style="44" customWidth="1"/>
    <col min="11013" max="11013" width="15.42578125" style="44" customWidth="1"/>
    <col min="11014" max="11014" width="12.7109375" style="44" customWidth="1"/>
    <col min="11015" max="11015" width="11.42578125" style="44" customWidth="1"/>
    <col min="11016" max="11016" width="13.28515625" style="44" customWidth="1"/>
    <col min="11017" max="11017" width="13.7109375" style="44" customWidth="1"/>
    <col min="11018" max="11018" width="16.7109375" style="44" customWidth="1"/>
    <col min="11019" max="11019" width="13.42578125" style="44" customWidth="1"/>
    <col min="11020" max="11021" width="13" style="44" customWidth="1"/>
    <col min="11022" max="11022" width="16.85546875" style="44" customWidth="1"/>
    <col min="11023" max="11023" width="11.140625" style="44"/>
    <col min="11024" max="11024" width="13" style="44" bestFit="1" customWidth="1"/>
    <col min="11025" max="11264" width="11.140625" style="44"/>
    <col min="11265" max="11265" width="12.28515625" style="44" customWidth="1"/>
    <col min="11266" max="11266" width="14.28515625" style="44" customWidth="1"/>
    <col min="11267" max="11267" width="13.85546875" style="44" customWidth="1"/>
    <col min="11268" max="11268" width="14" style="44" customWidth="1"/>
    <col min="11269" max="11269" width="15.42578125" style="44" customWidth="1"/>
    <col min="11270" max="11270" width="12.7109375" style="44" customWidth="1"/>
    <col min="11271" max="11271" width="11.42578125" style="44" customWidth="1"/>
    <col min="11272" max="11272" width="13.28515625" style="44" customWidth="1"/>
    <col min="11273" max="11273" width="13.7109375" style="44" customWidth="1"/>
    <col min="11274" max="11274" width="16.7109375" style="44" customWidth="1"/>
    <col min="11275" max="11275" width="13.42578125" style="44" customWidth="1"/>
    <col min="11276" max="11277" width="13" style="44" customWidth="1"/>
    <col min="11278" max="11278" width="16.85546875" style="44" customWidth="1"/>
    <col min="11279" max="11279" width="11.140625" style="44"/>
    <col min="11280" max="11280" width="13" style="44" bestFit="1" customWidth="1"/>
    <col min="11281" max="11520" width="11.140625" style="44"/>
    <col min="11521" max="11521" width="12.28515625" style="44" customWidth="1"/>
    <col min="11522" max="11522" width="14.28515625" style="44" customWidth="1"/>
    <col min="11523" max="11523" width="13.85546875" style="44" customWidth="1"/>
    <col min="11524" max="11524" width="14" style="44" customWidth="1"/>
    <col min="11525" max="11525" width="15.42578125" style="44" customWidth="1"/>
    <col min="11526" max="11526" width="12.7109375" style="44" customWidth="1"/>
    <col min="11527" max="11527" width="11.42578125" style="44" customWidth="1"/>
    <col min="11528" max="11528" width="13.28515625" style="44" customWidth="1"/>
    <col min="11529" max="11529" width="13.7109375" style="44" customWidth="1"/>
    <col min="11530" max="11530" width="16.7109375" style="44" customWidth="1"/>
    <col min="11531" max="11531" width="13.42578125" style="44" customWidth="1"/>
    <col min="11532" max="11533" width="13" style="44" customWidth="1"/>
    <col min="11534" max="11534" width="16.85546875" style="44" customWidth="1"/>
    <col min="11535" max="11535" width="11.140625" style="44"/>
    <col min="11536" max="11536" width="13" style="44" bestFit="1" customWidth="1"/>
    <col min="11537" max="11776" width="11.140625" style="44"/>
    <col min="11777" max="11777" width="12.28515625" style="44" customWidth="1"/>
    <col min="11778" max="11778" width="14.28515625" style="44" customWidth="1"/>
    <col min="11779" max="11779" width="13.85546875" style="44" customWidth="1"/>
    <col min="11780" max="11780" width="14" style="44" customWidth="1"/>
    <col min="11781" max="11781" width="15.42578125" style="44" customWidth="1"/>
    <col min="11782" max="11782" width="12.7109375" style="44" customWidth="1"/>
    <col min="11783" max="11783" width="11.42578125" style="44" customWidth="1"/>
    <col min="11784" max="11784" width="13.28515625" style="44" customWidth="1"/>
    <col min="11785" max="11785" width="13.7109375" style="44" customWidth="1"/>
    <col min="11786" max="11786" width="16.7109375" style="44" customWidth="1"/>
    <col min="11787" max="11787" width="13.42578125" style="44" customWidth="1"/>
    <col min="11788" max="11789" width="13" style="44" customWidth="1"/>
    <col min="11790" max="11790" width="16.85546875" style="44" customWidth="1"/>
    <col min="11791" max="11791" width="11.140625" style="44"/>
    <col min="11792" max="11792" width="13" style="44" bestFit="1" customWidth="1"/>
    <col min="11793" max="12032" width="11.140625" style="44"/>
    <col min="12033" max="12033" width="12.28515625" style="44" customWidth="1"/>
    <col min="12034" max="12034" width="14.28515625" style="44" customWidth="1"/>
    <col min="12035" max="12035" width="13.85546875" style="44" customWidth="1"/>
    <col min="12036" max="12036" width="14" style="44" customWidth="1"/>
    <col min="12037" max="12037" width="15.42578125" style="44" customWidth="1"/>
    <col min="12038" max="12038" width="12.7109375" style="44" customWidth="1"/>
    <col min="12039" max="12039" width="11.42578125" style="44" customWidth="1"/>
    <col min="12040" max="12040" width="13.28515625" style="44" customWidth="1"/>
    <col min="12041" max="12041" width="13.7109375" style="44" customWidth="1"/>
    <col min="12042" max="12042" width="16.7109375" style="44" customWidth="1"/>
    <col min="12043" max="12043" width="13.42578125" style="44" customWidth="1"/>
    <col min="12044" max="12045" width="13" style="44" customWidth="1"/>
    <col min="12046" max="12046" width="16.85546875" style="44" customWidth="1"/>
    <col min="12047" max="12047" width="11.140625" style="44"/>
    <col min="12048" max="12048" width="13" style="44" bestFit="1" customWidth="1"/>
    <col min="12049" max="12288" width="11.140625" style="44"/>
    <col min="12289" max="12289" width="12.28515625" style="44" customWidth="1"/>
    <col min="12290" max="12290" width="14.28515625" style="44" customWidth="1"/>
    <col min="12291" max="12291" width="13.85546875" style="44" customWidth="1"/>
    <col min="12292" max="12292" width="14" style="44" customWidth="1"/>
    <col min="12293" max="12293" width="15.42578125" style="44" customWidth="1"/>
    <col min="12294" max="12294" width="12.7109375" style="44" customWidth="1"/>
    <col min="12295" max="12295" width="11.42578125" style="44" customWidth="1"/>
    <col min="12296" max="12296" width="13.28515625" style="44" customWidth="1"/>
    <col min="12297" max="12297" width="13.7109375" style="44" customWidth="1"/>
    <col min="12298" max="12298" width="16.7109375" style="44" customWidth="1"/>
    <col min="12299" max="12299" width="13.42578125" style="44" customWidth="1"/>
    <col min="12300" max="12301" width="13" style="44" customWidth="1"/>
    <col min="12302" max="12302" width="16.85546875" style="44" customWidth="1"/>
    <col min="12303" max="12303" width="11.140625" style="44"/>
    <col min="12304" max="12304" width="13" style="44" bestFit="1" customWidth="1"/>
    <col min="12305" max="12544" width="11.140625" style="44"/>
    <col min="12545" max="12545" width="12.28515625" style="44" customWidth="1"/>
    <col min="12546" max="12546" width="14.28515625" style="44" customWidth="1"/>
    <col min="12547" max="12547" width="13.85546875" style="44" customWidth="1"/>
    <col min="12548" max="12548" width="14" style="44" customWidth="1"/>
    <col min="12549" max="12549" width="15.42578125" style="44" customWidth="1"/>
    <col min="12550" max="12550" width="12.7109375" style="44" customWidth="1"/>
    <col min="12551" max="12551" width="11.42578125" style="44" customWidth="1"/>
    <col min="12552" max="12552" width="13.28515625" style="44" customWidth="1"/>
    <col min="12553" max="12553" width="13.7109375" style="44" customWidth="1"/>
    <col min="12554" max="12554" width="16.7109375" style="44" customWidth="1"/>
    <col min="12555" max="12555" width="13.42578125" style="44" customWidth="1"/>
    <col min="12556" max="12557" width="13" style="44" customWidth="1"/>
    <col min="12558" max="12558" width="16.85546875" style="44" customWidth="1"/>
    <col min="12559" max="12559" width="11.140625" style="44"/>
    <col min="12560" max="12560" width="13" style="44" bestFit="1" customWidth="1"/>
    <col min="12561" max="12800" width="11.140625" style="44"/>
    <col min="12801" max="12801" width="12.28515625" style="44" customWidth="1"/>
    <col min="12802" max="12802" width="14.28515625" style="44" customWidth="1"/>
    <col min="12803" max="12803" width="13.85546875" style="44" customWidth="1"/>
    <col min="12804" max="12804" width="14" style="44" customWidth="1"/>
    <col min="12805" max="12805" width="15.42578125" style="44" customWidth="1"/>
    <col min="12806" max="12806" width="12.7109375" style="44" customWidth="1"/>
    <col min="12807" max="12807" width="11.42578125" style="44" customWidth="1"/>
    <col min="12808" max="12808" width="13.28515625" style="44" customWidth="1"/>
    <col min="12809" max="12809" width="13.7109375" style="44" customWidth="1"/>
    <col min="12810" max="12810" width="16.7109375" style="44" customWidth="1"/>
    <col min="12811" max="12811" width="13.42578125" style="44" customWidth="1"/>
    <col min="12812" max="12813" width="13" style="44" customWidth="1"/>
    <col min="12814" max="12814" width="16.85546875" style="44" customWidth="1"/>
    <col min="12815" max="12815" width="11.140625" style="44"/>
    <col min="12816" max="12816" width="13" style="44" bestFit="1" customWidth="1"/>
    <col min="12817" max="13056" width="11.140625" style="44"/>
    <col min="13057" max="13057" width="12.28515625" style="44" customWidth="1"/>
    <col min="13058" max="13058" width="14.28515625" style="44" customWidth="1"/>
    <col min="13059" max="13059" width="13.85546875" style="44" customWidth="1"/>
    <col min="13060" max="13060" width="14" style="44" customWidth="1"/>
    <col min="13061" max="13061" width="15.42578125" style="44" customWidth="1"/>
    <col min="13062" max="13062" width="12.7109375" style="44" customWidth="1"/>
    <col min="13063" max="13063" width="11.42578125" style="44" customWidth="1"/>
    <col min="13064" max="13064" width="13.28515625" style="44" customWidth="1"/>
    <col min="13065" max="13065" width="13.7109375" style="44" customWidth="1"/>
    <col min="13066" max="13066" width="16.7109375" style="44" customWidth="1"/>
    <col min="13067" max="13067" width="13.42578125" style="44" customWidth="1"/>
    <col min="13068" max="13069" width="13" style="44" customWidth="1"/>
    <col min="13070" max="13070" width="16.85546875" style="44" customWidth="1"/>
    <col min="13071" max="13071" width="11.140625" style="44"/>
    <col min="13072" max="13072" width="13" style="44" bestFit="1" customWidth="1"/>
    <col min="13073" max="13312" width="11.140625" style="44"/>
    <col min="13313" max="13313" width="12.28515625" style="44" customWidth="1"/>
    <col min="13314" max="13314" width="14.28515625" style="44" customWidth="1"/>
    <col min="13315" max="13315" width="13.85546875" style="44" customWidth="1"/>
    <col min="13316" max="13316" width="14" style="44" customWidth="1"/>
    <col min="13317" max="13317" width="15.42578125" style="44" customWidth="1"/>
    <col min="13318" max="13318" width="12.7109375" style="44" customWidth="1"/>
    <col min="13319" max="13319" width="11.42578125" style="44" customWidth="1"/>
    <col min="13320" max="13320" width="13.28515625" style="44" customWidth="1"/>
    <col min="13321" max="13321" width="13.7109375" style="44" customWidth="1"/>
    <col min="13322" max="13322" width="16.7109375" style="44" customWidth="1"/>
    <col min="13323" max="13323" width="13.42578125" style="44" customWidth="1"/>
    <col min="13324" max="13325" width="13" style="44" customWidth="1"/>
    <col min="13326" max="13326" width="16.85546875" style="44" customWidth="1"/>
    <col min="13327" max="13327" width="11.140625" style="44"/>
    <col min="13328" max="13328" width="13" style="44" bestFit="1" customWidth="1"/>
    <col min="13329" max="13568" width="11.140625" style="44"/>
    <col min="13569" max="13569" width="12.28515625" style="44" customWidth="1"/>
    <col min="13570" max="13570" width="14.28515625" style="44" customWidth="1"/>
    <col min="13571" max="13571" width="13.85546875" style="44" customWidth="1"/>
    <col min="13572" max="13572" width="14" style="44" customWidth="1"/>
    <col min="13573" max="13573" width="15.42578125" style="44" customWidth="1"/>
    <col min="13574" max="13574" width="12.7109375" style="44" customWidth="1"/>
    <col min="13575" max="13575" width="11.42578125" style="44" customWidth="1"/>
    <col min="13576" max="13576" width="13.28515625" style="44" customWidth="1"/>
    <col min="13577" max="13577" width="13.7109375" style="44" customWidth="1"/>
    <col min="13578" max="13578" width="16.7109375" style="44" customWidth="1"/>
    <col min="13579" max="13579" width="13.42578125" style="44" customWidth="1"/>
    <col min="13580" max="13581" width="13" style="44" customWidth="1"/>
    <col min="13582" max="13582" width="16.85546875" style="44" customWidth="1"/>
    <col min="13583" max="13583" width="11.140625" style="44"/>
    <col min="13584" max="13584" width="13" style="44" bestFit="1" customWidth="1"/>
    <col min="13585" max="13824" width="11.140625" style="44"/>
    <col min="13825" max="13825" width="12.28515625" style="44" customWidth="1"/>
    <col min="13826" max="13826" width="14.28515625" style="44" customWidth="1"/>
    <col min="13827" max="13827" width="13.85546875" style="44" customWidth="1"/>
    <col min="13828" max="13828" width="14" style="44" customWidth="1"/>
    <col min="13829" max="13829" width="15.42578125" style="44" customWidth="1"/>
    <col min="13830" max="13830" width="12.7109375" style="44" customWidth="1"/>
    <col min="13831" max="13831" width="11.42578125" style="44" customWidth="1"/>
    <col min="13832" max="13832" width="13.28515625" style="44" customWidth="1"/>
    <col min="13833" max="13833" width="13.7109375" style="44" customWidth="1"/>
    <col min="13834" max="13834" width="16.7109375" style="44" customWidth="1"/>
    <col min="13835" max="13835" width="13.42578125" style="44" customWidth="1"/>
    <col min="13836" max="13837" width="13" style="44" customWidth="1"/>
    <col min="13838" max="13838" width="16.85546875" style="44" customWidth="1"/>
    <col min="13839" max="13839" width="11.140625" style="44"/>
    <col min="13840" max="13840" width="13" style="44" bestFit="1" customWidth="1"/>
    <col min="13841" max="14080" width="11.140625" style="44"/>
    <col min="14081" max="14081" width="12.28515625" style="44" customWidth="1"/>
    <col min="14082" max="14082" width="14.28515625" style="44" customWidth="1"/>
    <col min="14083" max="14083" width="13.85546875" style="44" customWidth="1"/>
    <col min="14084" max="14084" width="14" style="44" customWidth="1"/>
    <col min="14085" max="14085" width="15.42578125" style="44" customWidth="1"/>
    <col min="14086" max="14086" width="12.7109375" style="44" customWidth="1"/>
    <col min="14087" max="14087" width="11.42578125" style="44" customWidth="1"/>
    <col min="14088" max="14088" width="13.28515625" style="44" customWidth="1"/>
    <col min="14089" max="14089" width="13.7109375" style="44" customWidth="1"/>
    <col min="14090" max="14090" width="16.7109375" style="44" customWidth="1"/>
    <col min="14091" max="14091" width="13.42578125" style="44" customWidth="1"/>
    <col min="14092" max="14093" width="13" style="44" customWidth="1"/>
    <col min="14094" max="14094" width="16.85546875" style="44" customWidth="1"/>
    <col min="14095" max="14095" width="11.140625" style="44"/>
    <col min="14096" max="14096" width="13" style="44" bestFit="1" customWidth="1"/>
    <col min="14097" max="14336" width="11.140625" style="44"/>
    <col min="14337" max="14337" width="12.28515625" style="44" customWidth="1"/>
    <col min="14338" max="14338" width="14.28515625" style="44" customWidth="1"/>
    <col min="14339" max="14339" width="13.85546875" style="44" customWidth="1"/>
    <col min="14340" max="14340" width="14" style="44" customWidth="1"/>
    <col min="14341" max="14341" width="15.42578125" style="44" customWidth="1"/>
    <col min="14342" max="14342" width="12.7109375" style="44" customWidth="1"/>
    <col min="14343" max="14343" width="11.42578125" style="44" customWidth="1"/>
    <col min="14344" max="14344" width="13.28515625" style="44" customWidth="1"/>
    <col min="14345" max="14345" width="13.7109375" style="44" customWidth="1"/>
    <col min="14346" max="14346" width="16.7109375" style="44" customWidth="1"/>
    <col min="14347" max="14347" width="13.42578125" style="44" customWidth="1"/>
    <col min="14348" max="14349" width="13" style="44" customWidth="1"/>
    <col min="14350" max="14350" width="16.85546875" style="44" customWidth="1"/>
    <col min="14351" max="14351" width="11.140625" style="44"/>
    <col min="14352" max="14352" width="13" style="44" bestFit="1" customWidth="1"/>
    <col min="14353" max="14592" width="11.140625" style="44"/>
    <col min="14593" max="14593" width="12.28515625" style="44" customWidth="1"/>
    <col min="14594" max="14594" width="14.28515625" style="44" customWidth="1"/>
    <col min="14595" max="14595" width="13.85546875" style="44" customWidth="1"/>
    <col min="14596" max="14596" width="14" style="44" customWidth="1"/>
    <col min="14597" max="14597" width="15.42578125" style="44" customWidth="1"/>
    <col min="14598" max="14598" width="12.7109375" style="44" customWidth="1"/>
    <col min="14599" max="14599" width="11.42578125" style="44" customWidth="1"/>
    <col min="14600" max="14600" width="13.28515625" style="44" customWidth="1"/>
    <col min="14601" max="14601" width="13.7109375" style="44" customWidth="1"/>
    <col min="14602" max="14602" width="16.7109375" style="44" customWidth="1"/>
    <col min="14603" max="14603" width="13.42578125" style="44" customWidth="1"/>
    <col min="14604" max="14605" width="13" style="44" customWidth="1"/>
    <col min="14606" max="14606" width="16.85546875" style="44" customWidth="1"/>
    <col min="14607" max="14607" width="11.140625" style="44"/>
    <col min="14608" max="14608" width="13" style="44" bestFit="1" customWidth="1"/>
    <col min="14609" max="14848" width="11.140625" style="44"/>
    <col min="14849" max="14849" width="12.28515625" style="44" customWidth="1"/>
    <col min="14850" max="14850" width="14.28515625" style="44" customWidth="1"/>
    <col min="14851" max="14851" width="13.85546875" style="44" customWidth="1"/>
    <col min="14852" max="14852" width="14" style="44" customWidth="1"/>
    <col min="14853" max="14853" width="15.42578125" style="44" customWidth="1"/>
    <col min="14854" max="14854" width="12.7109375" style="44" customWidth="1"/>
    <col min="14855" max="14855" width="11.42578125" style="44" customWidth="1"/>
    <col min="14856" max="14856" width="13.28515625" style="44" customWidth="1"/>
    <col min="14857" max="14857" width="13.7109375" style="44" customWidth="1"/>
    <col min="14858" max="14858" width="16.7109375" style="44" customWidth="1"/>
    <col min="14859" max="14859" width="13.42578125" style="44" customWidth="1"/>
    <col min="14860" max="14861" width="13" style="44" customWidth="1"/>
    <col min="14862" max="14862" width="16.85546875" style="44" customWidth="1"/>
    <col min="14863" max="14863" width="11.140625" style="44"/>
    <col min="14864" max="14864" width="13" style="44" bestFit="1" customWidth="1"/>
    <col min="14865" max="15104" width="11.140625" style="44"/>
    <col min="15105" max="15105" width="12.28515625" style="44" customWidth="1"/>
    <col min="15106" max="15106" width="14.28515625" style="44" customWidth="1"/>
    <col min="15107" max="15107" width="13.85546875" style="44" customWidth="1"/>
    <col min="15108" max="15108" width="14" style="44" customWidth="1"/>
    <col min="15109" max="15109" width="15.42578125" style="44" customWidth="1"/>
    <col min="15110" max="15110" width="12.7109375" style="44" customWidth="1"/>
    <col min="15111" max="15111" width="11.42578125" style="44" customWidth="1"/>
    <col min="15112" max="15112" width="13.28515625" style="44" customWidth="1"/>
    <col min="15113" max="15113" width="13.7109375" style="44" customWidth="1"/>
    <col min="15114" max="15114" width="16.7109375" style="44" customWidth="1"/>
    <col min="15115" max="15115" width="13.42578125" style="44" customWidth="1"/>
    <col min="15116" max="15117" width="13" style="44" customWidth="1"/>
    <col min="15118" max="15118" width="16.85546875" style="44" customWidth="1"/>
    <col min="15119" max="15119" width="11.140625" style="44"/>
    <col min="15120" max="15120" width="13" style="44" bestFit="1" customWidth="1"/>
    <col min="15121" max="15360" width="11.140625" style="44"/>
    <col min="15361" max="15361" width="12.28515625" style="44" customWidth="1"/>
    <col min="15362" max="15362" width="14.28515625" style="44" customWidth="1"/>
    <col min="15363" max="15363" width="13.85546875" style="44" customWidth="1"/>
    <col min="15364" max="15364" width="14" style="44" customWidth="1"/>
    <col min="15365" max="15365" width="15.42578125" style="44" customWidth="1"/>
    <col min="15366" max="15366" width="12.7109375" style="44" customWidth="1"/>
    <col min="15367" max="15367" width="11.42578125" style="44" customWidth="1"/>
    <col min="15368" max="15368" width="13.28515625" style="44" customWidth="1"/>
    <col min="15369" max="15369" width="13.7109375" style="44" customWidth="1"/>
    <col min="15370" max="15370" width="16.7109375" style="44" customWidth="1"/>
    <col min="15371" max="15371" width="13.42578125" style="44" customWidth="1"/>
    <col min="15372" max="15373" width="13" style="44" customWidth="1"/>
    <col min="15374" max="15374" width="16.85546875" style="44" customWidth="1"/>
    <col min="15375" max="15375" width="11.140625" style="44"/>
    <col min="15376" max="15376" width="13" style="44" bestFit="1" customWidth="1"/>
    <col min="15377" max="15616" width="11.140625" style="44"/>
    <col min="15617" max="15617" width="12.28515625" style="44" customWidth="1"/>
    <col min="15618" max="15618" width="14.28515625" style="44" customWidth="1"/>
    <col min="15619" max="15619" width="13.85546875" style="44" customWidth="1"/>
    <col min="15620" max="15620" width="14" style="44" customWidth="1"/>
    <col min="15621" max="15621" width="15.42578125" style="44" customWidth="1"/>
    <col min="15622" max="15622" width="12.7109375" style="44" customWidth="1"/>
    <col min="15623" max="15623" width="11.42578125" style="44" customWidth="1"/>
    <col min="15624" max="15624" width="13.28515625" style="44" customWidth="1"/>
    <col min="15625" max="15625" width="13.7109375" style="44" customWidth="1"/>
    <col min="15626" max="15626" width="16.7109375" style="44" customWidth="1"/>
    <col min="15627" max="15627" width="13.42578125" style="44" customWidth="1"/>
    <col min="15628" max="15629" width="13" style="44" customWidth="1"/>
    <col min="15630" max="15630" width="16.85546875" style="44" customWidth="1"/>
    <col min="15631" max="15631" width="11.140625" style="44"/>
    <col min="15632" max="15632" width="13" style="44" bestFit="1" customWidth="1"/>
    <col min="15633" max="15872" width="11.140625" style="44"/>
    <col min="15873" max="15873" width="12.28515625" style="44" customWidth="1"/>
    <col min="15874" max="15874" width="14.28515625" style="44" customWidth="1"/>
    <col min="15875" max="15875" width="13.85546875" style="44" customWidth="1"/>
    <col min="15876" max="15876" width="14" style="44" customWidth="1"/>
    <col min="15877" max="15877" width="15.42578125" style="44" customWidth="1"/>
    <col min="15878" max="15878" width="12.7109375" style="44" customWidth="1"/>
    <col min="15879" max="15879" width="11.42578125" style="44" customWidth="1"/>
    <col min="15880" max="15880" width="13.28515625" style="44" customWidth="1"/>
    <col min="15881" max="15881" width="13.7109375" style="44" customWidth="1"/>
    <col min="15882" max="15882" width="16.7109375" style="44" customWidth="1"/>
    <col min="15883" max="15883" width="13.42578125" style="44" customWidth="1"/>
    <col min="15884" max="15885" width="13" style="44" customWidth="1"/>
    <col min="15886" max="15886" width="16.85546875" style="44" customWidth="1"/>
    <col min="15887" max="15887" width="11.140625" style="44"/>
    <col min="15888" max="15888" width="13" style="44" bestFit="1" customWidth="1"/>
    <col min="15889" max="16128" width="11.140625" style="44"/>
    <col min="16129" max="16129" width="12.28515625" style="44" customWidth="1"/>
    <col min="16130" max="16130" width="14.28515625" style="44" customWidth="1"/>
    <col min="16131" max="16131" width="13.85546875" style="44" customWidth="1"/>
    <col min="16132" max="16132" width="14" style="44" customWidth="1"/>
    <col min="16133" max="16133" width="15.42578125" style="44" customWidth="1"/>
    <col min="16134" max="16134" width="12.7109375" style="44" customWidth="1"/>
    <col min="16135" max="16135" width="11.42578125" style="44" customWidth="1"/>
    <col min="16136" max="16136" width="13.28515625" style="44" customWidth="1"/>
    <col min="16137" max="16137" width="13.7109375" style="44" customWidth="1"/>
    <col min="16138" max="16138" width="16.7109375" style="44" customWidth="1"/>
    <col min="16139" max="16139" width="13.42578125" style="44" customWidth="1"/>
    <col min="16140" max="16141" width="13" style="44" customWidth="1"/>
    <col min="16142" max="16142" width="16.85546875" style="44" customWidth="1"/>
    <col min="16143" max="16143" width="11.140625" style="44"/>
    <col min="16144" max="16144" width="13" style="44" bestFit="1" customWidth="1"/>
    <col min="16145" max="16384" width="11.140625" style="44"/>
  </cols>
  <sheetData>
    <row r="1" spans="1:15" ht="25.5" customHeight="1">
      <c r="A1" s="850" t="s">
        <v>126</v>
      </c>
      <c r="B1" s="850"/>
      <c r="C1" s="850"/>
      <c r="D1" s="850"/>
      <c r="E1" s="850"/>
      <c r="F1" s="850"/>
      <c r="G1" s="850"/>
      <c r="H1" s="850"/>
      <c r="K1" s="218"/>
      <c r="L1" s="43"/>
      <c r="M1" s="43"/>
      <c r="N1" s="748"/>
    </row>
    <row r="2" spans="1:15" ht="19.5" customHeight="1">
      <c r="A2" s="45"/>
      <c r="B2" s="46"/>
      <c r="C2" s="46"/>
      <c r="D2" s="47" t="s">
        <v>127</v>
      </c>
      <c r="E2" s="849" t="s">
        <v>246</v>
      </c>
      <c r="F2" s="849"/>
      <c r="G2" s="46">
        <v>2023</v>
      </c>
      <c r="H2" s="46" t="s">
        <v>7</v>
      </c>
      <c r="J2" s="220" t="s">
        <v>39</v>
      </c>
      <c r="K2" s="748"/>
    </row>
    <row r="3" spans="1:15" ht="24.75" customHeight="1" thickBot="1">
      <c r="A3" s="48"/>
      <c r="B3" s="748"/>
      <c r="C3" s="221"/>
      <c r="D3" s="221"/>
      <c r="E3" s="221"/>
      <c r="F3" s="748"/>
      <c r="G3" s="748"/>
      <c r="H3" s="219"/>
      <c r="J3" s="220" t="s">
        <v>128</v>
      </c>
      <c r="K3" s="748"/>
    </row>
    <row r="4" spans="1:15" s="45" customFormat="1" ht="20.100000000000001" customHeight="1">
      <c r="A4" s="49" t="s">
        <v>129</v>
      </c>
      <c r="B4" s="49" t="s">
        <v>130</v>
      </c>
      <c r="C4" s="222" t="s">
        <v>2</v>
      </c>
      <c r="D4" s="652" t="s">
        <v>1</v>
      </c>
      <c r="E4" s="223" t="s">
        <v>9</v>
      </c>
      <c r="F4" s="49" t="s">
        <v>0</v>
      </c>
      <c r="G4" s="49" t="s">
        <v>30</v>
      </c>
      <c r="H4" s="222" t="s">
        <v>4</v>
      </c>
      <c r="I4" s="222" t="s">
        <v>5</v>
      </c>
      <c r="J4" s="222" t="s">
        <v>131</v>
      </c>
      <c r="K4" s="222" t="s">
        <v>132</v>
      </c>
      <c r="L4" s="50" t="s">
        <v>3</v>
      </c>
      <c r="M4" s="50" t="s">
        <v>8</v>
      </c>
      <c r="N4" s="51" t="s">
        <v>45</v>
      </c>
    </row>
    <row r="5" spans="1:15" s="54" customFormat="1" ht="20.100000000000001" customHeight="1">
      <c r="A5" s="52" t="s">
        <v>133</v>
      </c>
      <c r="B5" s="53" t="s">
        <v>134</v>
      </c>
      <c r="C5" s="224">
        <v>0</v>
      </c>
      <c r="D5" s="224">
        <v>682</v>
      </c>
      <c r="E5" s="699">
        <v>2820</v>
      </c>
      <c r="F5" s="225">
        <v>5200</v>
      </c>
      <c r="G5" s="224">
        <v>0</v>
      </c>
      <c r="H5" s="226">
        <v>0</v>
      </c>
      <c r="I5" s="226">
        <v>2747</v>
      </c>
      <c r="J5" s="224">
        <v>2186</v>
      </c>
      <c r="K5" s="224">
        <v>0</v>
      </c>
      <c r="L5" s="11">
        <v>1626</v>
      </c>
      <c r="M5" s="11">
        <v>0</v>
      </c>
      <c r="N5" s="227">
        <f>SUM(C5:M5)</f>
        <v>15261</v>
      </c>
    </row>
    <row r="6" spans="1:15" s="54" customFormat="1" ht="20.100000000000001" customHeight="1">
      <c r="A6" s="55"/>
      <c r="B6" s="53" t="s">
        <v>135</v>
      </c>
      <c r="C6" s="224">
        <f>2374+400</f>
        <v>2774</v>
      </c>
      <c r="D6" s="228">
        <v>0</v>
      </c>
      <c r="E6" s="700">
        <v>531</v>
      </c>
      <c r="F6" s="225">
        <v>1340</v>
      </c>
      <c r="G6" s="224">
        <v>127</v>
      </c>
      <c r="H6" s="229">
        <v>1939</v>
      </c>
      <c r="I6" s="226">
        <v>0</v>
      </c>
      <c r="J6" s="224">
        <v>0</v>
      </c>
      <c r="K6" s="224">
        <v>0</v>
      </c>
      <c r="L6" s="11">
        <v>1556</v>
      </c>
      <c r="M6" s="11">
        <v>35</v>
      </c>
      <c r="N6" s="227">
        <f>SUM(C6:M6)</f>
        <v>8302</v>
      </c>
    </row>
    <row r="7" spans="1:15" s="54" customFormat="1" ht="20.100000000000001" customHeight="1">
      <c r="A7" s="55"/>
      <c r="B7" s="53" t="s">
        <v>77</v>
      </c>
      <c r="C7" s="224">
        <v>0</v>
      </c>
      <c r="D7" s="224">
        <v>315</v>
      </c>
      <c r="E7" s="224">
        <v>1149</v>
      </c>
      <c r="F7" s="225">
        <v>95</v>
      </c>
      <c r="G7" s="224">
        <v>0</v>
      </c>
      <c r="H7" s="226">
        <v>0</v>
      </c>
      <c r="I7" s="226">
        <v>1628</v>
      </c>
      <c r="J7" s="224">
        <v>0</v>
      </c>
      <c r="K7" s="224">
        <v>0</v>
      </c>
      <c r="L7" s="11">
        <v>487</v>
      </c>
      <c r="M7" s="11">
        <v>0</v>
      </c>
      <c r="N7" s="227">
        <f>SUM(C7:M7)</f>
        <v>3674</v>
      </c>
    </row>
    <row r="8" spans="1:15" s="54" customFormat="1" ht="20.100000000000001" customHeight="1">
      <c r="A8" s="55"/>
      <c r="B8" s="53" t="s">
        <v>136</v>
      </c>
      <c r="C8" s="224">
        <v>0</v>
      </c>
      <c r="D8" s="224">
        <v>0</v>
      </c>
      <c r="E8" s="224">
        <v>0</v>
      </c>
      <c r="F8" s="224">
        <v>0</v>
      </c>
      <c r="G8" s="224">
        <v>0</v>
      </c>
      <c r="H8" s="226">
        <v>0</v>
      </c>
      <c r="I8" s="226">
        <v>0</v>
      </c>
      <c r="J8" s="755">
        <v>0</v>
      </c>
      <c r="K8" s="224">
        <v>0</v>
      </c>
      <c r="L8" s="11">
        <v>0</v>
      </c>
      <c r="M8" s="11">
        <v>0</v>
      </c>
      <c r="N8" s="227">
        <f>SUM(C8:M8)</f>
        <v>0</v>
      </c>
      <c r="O8" s="54" t="s">
        <v>7</v>
      </c>
    </row>
    <row r="9" spans="1:15" s="54" customFormat="1" ht="20.100000000000001" customHeight="1">
      <c r="A9" s="56"/>
      <c r="B9" s="231" t="s">
        <v>137</v>
      </c>
      <c r="C9" s="232">
        <f>SUM(C5:C8)</f>
        <v>2774</v>
      </c>
      <c r="D9" s="232">
        <f t="shared" ref="D9:M9" si="0">SUM(D5:D8)</f>
        <v>997</v>
      </c>
      <c r="E9" s="232">
        <f t="shared" si="0"/>
        <v>4500</v>
      </c>
      <c r="F9" s="232">
        <f t="shared" si="0"/>
        <v>6635</v>
      </c>
      <c r="G9" s="232">
        <f t="shared" si="0"/>
        <v>127</v>
      </c>
      <c r="H9" s="232">
        <f t="shared" si="0"/>
        <v>1939</v>
      </c>
      <c r="I9" s="232">
        <f t="shared" si="0"/>
        <v>4375</v>
      </c>
      <c r="J9" s="232">
        <f>SUM(J5:J8)</f>
        <v>2186</v>
      </c>
      <c r="K9" s="232">
        <f t="shared" si="0"/>
        <v>0</v>
      </c>
      <c r="L9" s="232">
        <f>SUM(L5:L8)</f>
        <v>3669</v>
      </c>
      <c r="M9" s="232">
        <f t="shared" si="0"/>
        <v>35</v>
      </c>
      <c r="N9" s="233">
        <f>IF(SUM(C9:M9)=SUM(N5:N8),SUM(C9:M9),FALSE)</f>
        <v>27237</v>
      </c>
      <c r="O9" s="57"/>
    </row>
    <row r="10" spans="1:15" s="54" customFormat="1" ht="20.100000000000001" customHeight="1">
      <c r="A10" s="52" t="s">
        <v>138</v>
      </c>
      <c r="B10" s="53" t="s">
        <v>134</v>
      </c>
      <c r="C10" s="224">
        <v>0</v>
      </c>
      <c r="D10" s="224">
        <v>2817</v>
      </c>
      <c r="E10" s="701">
        <v>1747</v>
      </c>
      <c r="F10" s="225">
        <v>5560</v>
      </c>
      <c r="G10" s="224">
        <v>0</v>
      </c>
      <c r="H10" s="226">
        <v>0</v>
      </c>
      <c r="I10" s="226">
        <v>838</v>
      </c>
      <c r="J10" s="224">
        <v>3741</v>
      </c>
      <c r="K10" s="230">
        <v>0</v>
      </c>
      <c r="L10" s="230">
        <v>1538</v>
      </c>
      <c r="M10" s="230">
        <v>0</v>
      </c>
      <c r="N10" s="227">
        <f>SUM(C10:M10)</f>
        <v>16241</v>
      </c>
    </row>
    <row r="11" spans="1:15" s="54" customFormat="1" ht="20.100000000000001" customHeight="1">
      <c r="A11" s="55" t="s">
        <v>139</v>
      </c>
      <c r="B11" s="53" t="s">
        <v>135</v>
      </c>
      <c r="C11" s="224">
        <v>655</v>
      </c>
      <c r="D11" s="224">
        <v>0</v>
      </c>
      <c r="E11" s="224">
        <v>0</v>
      </c>
      <c r="F11" s="234">
        <v>1</v>
      </c>
      <c r="G11" s="224">
        <v>0</v>
      </c>
      <c r="H11" s="226">
        <v>1400</v>
      </c>
      <c r="I11" s="226">
        <v>0</v>
      </c>
      <c r="J11" s="224">
        <v>0</v>
      </c>
      <c r="K11" s="224">
        <v>0</v>
      </c>
      <c r="L11" s="230">
        <v>5</v>
      </c>
      <c r="M11" s="230">
        <v>0</v>
      </c>
      <c r="N11" s="227">
        <f>SUM(C11:M11)</f>
        <v>2061</v>
      </c>
    </row>
    <row r="12" spans="1:15" s="54" customFormat="1" ht="20.100000000000001" customHeight="1">
      <c r="A12" s="55"/>
      <c r="B12" s="53" t="s">
        <v>77</v>
      </c>
      <c r="C12" s="224">
        <v>0</v>
      </c>
      <c r="D12" s="224">
        <v>508</v>
      </c>
      <c r="E12" s="224">
        <v>1258</v>
      </c>
      <c r="F12" s="235">
        <v>187</v>
      </c>
      <c r="G12" s="224">
        <v>0</v>
      </c>
      <c r="H12" s="226">
        <v>0</v>
      </c>
      <c r="I12" s="226">
        <v>871</v>
      </c>
      <c r="J12" s="755"/>
      <c r="K12" s="224">
        <v>0</v>
      </c>
      <c r="L12" s="11">
        <v>6</v>
      </c>
      <c r="M12" s="11">
        <v>0</v>
      </c>
      <c r="N12" s="227">
        <f>SUM(C12:M12)</f>
        <v>2830</v>
      </c>
    </row>
    <row r="13" spans="1:15" s="54" customFormat="1" ht="20.100000000000001" customHeight="1">
      <c r="A13" s="55" t="s">
        <v>140</v>
      </c>
      <c r="B13" s="53" t="s">
        <v>136</v>
      </c>
      <c r="C13" s="224">
        <v>0</v>
      </c>
      <c r="D13" s="224">
        <v>0</v>
      </c>
      <c r="E13" s="224">
        <v>0</v>
      </c>
      <c r="F13" s="224">
        <v>0</v>
      </c>
      <c r="G13" s="224">
        <v>0</v>
      </c>
      <c r="H13" s="226">
        <v>0</v>
      </c>
      <c r="I13" s="226">
        <v>0</v>
      </c>
      <c r="J13" s="755">
        <v>0</v>
      </c>
      <c r="K13" s="224">
        <v>0</v>
      </c>
      <c r="L13" s="11">
        <v>0</v>
      </c>
      <c r="M13" s="11">
        <v>0</v>
      </c>
      <c r="N13" s="227">
        <f>SUM(C13:M13)</f>
        <v>0</v>
      </c>
    </row>
    <row r="14" spans="1:15" s="54" customFormat="1" ht="20.100000000000001" customHeight="1">
      <c r="A14" s="56"/>
      <c r="B14" s="231" t="s">
        <v>137</v>
      </c>
      <c r="C14" s="232">
        <f>SUM(C10:C13)</f>
        <v>655</v>
      </c>
      <c r="D14" s="232">
        <f t="shared" ref="D14:M14" si="1">SUM(D10:D13)</f>
        <v>3325</v>
      </c>
      <c r="E14" s="232">
        <f t="shared" si="1"/>
        <v>3005</v>
      </c>
      <c r="F14" s="232">
        <f t="shared" si="1"/>
        <v>5748</v>
      </c>
      <c r="G14" s="232">
        <f t="shared" si="1"/>
        <v>0</v>
      </c>
      <c r="H14" s="232">
        <f>SUM(H10:H13)</f>
        <v>1400</v>
      </c>
      <c r="I14" s="232">
        <f>SUM(I10:I13)</f>
        <v>1709</v>
      </c>
      <c r="J14" s="232">
        <f>SUM(J10:J13)</f>
        <v>3741</v>
      </c>
      <c r="K14" s="232">
        <f t="shared" si="1"/>
        <v>0</v>
      </c>
      <c r="L14" s="232">
        <f t="shared" si="1"/>
        <v>1549</v>
      </c>
      <c r="M14" s="232">
        <f t="shared" si="1"/>
        <v>0</v>
      </c>
      <c r="N14" s="233">
        <f>IF(SUM(C14:M14)=SUM(N10:N13),SUM(C14:M14),FALSE)</f>
        <v>21132</v>
      </c>
    </row>
    <row r="15" spans="1:15" s="54" customFormat="1" ht="20.100000000000001" customHeight="1">
      <c r="A15" s="52" t="s">
        <v>141</v>
      </c>
      <c r="B15" s="53" t="s">
        <v>134</v>
      </c>
      <c r="C15" s="224">
        <v>0</v>
      </c>
      <c r="D15" s="224">
        <v>1011</v>
      </c>
      <c r="E15" s="701">
        <v>973</v>
      </c>
      <c r="F15" s="225">
        <v>7994</v>
      </c>
      <c r="G15" s="224">
        <v>0</v>
      </c>
      <c r="H15" s="224">
        <v>0</v>
      </c>
      <c r="I15" s="224">
        <v>0</v>
      </c>
      <c r="J15" s="224">
        <v>121</v>
      </c>
      <c r="K15" s="224">
        <v>0</v>
      </c>
      <c r="L15" s="230">
        <v>0</v>
      </c>
      <c r="M15" s="230">
        <v>0</v>
      </c>
      <c r="N15" s="227">
        <f>SUM(C15:M15)</f>
        <v>10099</v>
      </c>
      <c r="O15" s="54" t="s">
        <v>7</v>
      </c>
    </row>
    <row r="16" spans="1:15" s="54" customFormat="1" ht="20.100000000000001" customHeight="1">
      <c r="A16" s="55" t="s">
        <v>142</v>
      </c>
      <c r="B16" s="53" t="s">
        <v>135</v>
      </c>
      <c r="C16" s="224">
        <v>522</v>
      </c>
      <c r="D16" s="224">
        <v>0</v>
      </c>
      <c r="E16" s="224">
        <v>1001</v>
      </c>
      <c r="F16" s="224">
        <v>4311</v>
      </c>
      <c r="G16" s="224">
        <v>0</v>
      </c>
      <c r="H16" s="224">
        <v>381</v>
      </c>
      <c r="I16" s="224">
        <v>0</v>
      </c>
      <c r="J16" s="755">
        <v>0</v>
      </c>
      <c r="K16" s="224">
        <v>0</v>
      </c>
      <c r="L16" s="11">
        <v>0</v>
      </c>
      <c r="M16" s="11">
        <v>0</v>
      </c>
      <c r="N16" s="227">
        <f>SUM(C16:M16)</f>
        <v>6215</v>
      </c>
    </row>
    <row r="17" spans="1:15" s="54" customFormat="1" ht="20.100000000000001" customHeight="1">
      <c r="A17" s="55"/>
      <c r="B17" s="53" t="s">
        <v>77</v>
      </c>
      <c r="C17" s="224">
        <v>0</v>
      </c>
      <c r="D17" s="224">
        <v>126</v>
      </c>
      <c r="E17" s="224">
        <v>593</v>
      </c>
      <c r="F17" s="224">
        <v>0</v>
      </c>
      <c r="G17" s="224">
        <v>0</v>
      </c>
      <c r="H17" s="224">
        <v>0</v>
      </c>
      <c r="I17" s="224">
        <v>646</v>
      </c>
      <c r="J17" s="755">
        <v>0</v>
      </c>
      <c r="K17" s="224">
        <v>0</v>
      </c>
      <c r="L17" s="11">
        <v>601</v>
      </c>
      <c r="M17" s="11">
        <v>0</v>
      </c>
      <c r="N17" s="227">
        <f>SUM(C17:M17)</f>
        <v>1966</v>
      </c>
    </row>
    <row r="18" spans="1:15" s="54" customFormat="1" ht="20.100000000000001" customHeight="1">
      <c r="A18" s="55"/>
      <c r="B18" s="53" t="s">
        <v>136</v>
      </c>
      <c r="C18" s="224">
        <v>0</v>
      </c>
      <c r="D18" s="224">
        <v>0</v>
      </c>
      <c r="E18" s="224">
        <v>0</v>
      </c>
      <c r="F18" s="224">
        <v>0</v>
      </c>
      <c r="G18" s="224">
        <v>0</v>
      </c>
      <c r="H18" s="224">
        <v>0</v>
      </c>
      <c r="I18" s="224">
        <v>0</v>
      </c>
      <c r="J18" s="224">
        <v>0</v>
      </c>
      <c r="K18" s="224">
        <v>0</v>
      </c>
      <c r="L18" s="11">
        <v>0</v>
      </c>
      <c r="M18" s="11">
        <v>0</v>
      </c>
      <c r="N18" s="227">
        <f>SUM(C18:M18)</f>
        <v>0</v>
      </c>
    </row>
    <row r="19" spans="1:15" s="54" customFormat="1" ht="20.100000000000001" customHeight="1">
      <c r="A19" s="56"/>
      <c r="B19" s="231" t="s">
        <v>137</v>
      </c>
      <c r="C19" s="232">
        <f>SUM(C15:C18)</f>
        <v>522</v>
      </c>
      <c r="D19" s="232">
        <f t="shared" ref="D19:M19" si="2">SUM(D15:D18)</f>
        <v>1137</v>
      </c>
      <c r="E19" s="232">
        <f t="shared" si="2"/>
        <v>2567</v>
      </c>
      <c r="F19" s="232">
        <f t="shared" si="2"/>
        <v>12305</v>
      </c>
      <c r="G19" s="232">
        <f t="shared" si="2"/>
        <v>0</v>
      </c>
      <c r="H19" s="232">
        <f t="shared" si="2"/>
        <v>381</v>
      </c>
      <c r="I19" s="232">
        <f t="shared" si="2"/>
        <v>646</v>
      </c>
      <c r="J19" s="232">
        <f t="shared" si="2"/>
        <v>121</v>
      </c>
      <c r="K19" s="232">
        <f t="shared" si="2"/>
        <v>0</v>
      </c>
      <c r="L19" s="232">
        <f t="shared" si="2"/>
        <v>601</v>
      </c>
      <c r="M19" s="232">
        <f t="shared" si="2"/>
        <v>0</v>
      </c>
      <c r="N19" s="233">
        <f>IF(SUM(C19:M19)=SUM(N15:N18),SUM(C19:M19),FALSE)</f>
        <v>18280</v>
      </c>
    </row>
    <row r="20" spans="1:15" s="54" customFormat="1" ht="20.100000000000001" customHeight="1">
      <c r="A20" s="52" t="s">
        <v>143</v>
      </c>
      <c r="B20" s="53" t="s">
        <v>134</v>
      </c>
      <c r="C20" s="224">
        <v>0</v>
      </c>
      <c r="D20" s="224">
        <v>0</v>
      </c>
      <c r="E20" s="701">
        <v>669</v>
      </c>
      <c r="F20" s="225">
        <v>1089</v>
      </c>
      <c r="G20" s="224">
        <v>0</v>
      </c>
      <c r="H20" s="224">
        <v>0</v>
      </c>
      <c r="I20" s="224">
        <v>0</v>
      </c>
      <c r="J20" s="224">
        <v>383</v>
      </c>
      <c r="K20" s="230">
        <v>0</v>
      </c>
      <c r="L20" s="11">
        <v>0</v>
      </c>
      <c r="M20" s="11">
        <v>0</v>
      </c>
      <c r="N20" s="227">
        <f>SUM(C20:M20)</f>
        <v>2141</v>
      </c>
    </row>
    <row r="21" spans="1:15" s="54" customFormat="1" ht="20.100000000000001" customHeight="1">
      <c r="A21" s="55"/>
      <c r="B21" s="53" t="s">
        <v>135</v>
      </c>
      <c r="C21" s="224">
        <v>60</v>
      </c>
      <c r="D21" s="224">
        <v>0</v>
      </c>
      <c r="E21" s="224">
        <v>215</v>
      </c>
      <c r="F21" s="224">
        <v>0</v>
      </c>
      <c r="G21" s="224">
        <v>0</v>
      </c>
      <c r="H21" s="226">
        <v>12</v>
      </c>
      <c r="I21" s="224">
        <v>0</v>
      </c>
      <c r="J21" s="224">
        <v>0</v>
      </c>
      <c r="K21" s="224">
        <v>0</v>
      </c>
      <c r="L21" s="11">
        <v>0</v>
      </c>
      <c r="M21" s="11">
        <v>0</v>
      </c>
      <c r="N21" s="227">
        <f>SUM(C21:M21)</f>
        <v>287</v>
      </c>
    </row>
    <row r="22" spans="1:15" s="54" customFormat="1" ht="20.100000000000001" customHeight="1">
      <c r="A22" s="55"/>
      <c r="B22" s="53" t="s">
        <v>77</v>
      </c>
      <c r="C22" s="224">
        <v>0</v>
      </c>
      <c r="D22" s="224">
        <v>154</v>
      </c>
      <c r="E22" s="224">
        <v>124</v>
      </c>
      <c r="F22" s="224">
        <v>0</v>
      </c>
      <c r="G22" s="224">
        <v>0</v>
      </c>
      <c r="H22" s="224">
        <v>0</v>
      </c>
      <c r="I22" s="224">
        <v>475</v>
      </c>
      <c r="J22" s="755">
        <v>0</v>
      </c>
      <c r="K22" s="224">
        <v>0</v>
      </c>
      <c r="L22" s="11">
        <v>26</v>
      </c>
      <c r="M22" s="11">
        <v>0</v>
      </c>
      <c r="N22" s="227">
        <f>SUM(C22:M22)</f>
        <v>779</v>
      </c>
    </row>
    <row r="23" spans="1:15" s="54" customFormat="1" ht="20.100000000000001" customHeight="1">
      <c r="A23" s="55"/>
      <c r="B23" s="53" t="s">
        <v>136</v>
      </c>
      <c r="C23" s="224">
        <v>0</v>
      </c>
      <c r="D23" s="224">
        <v>0</v>
      </c>
      <c r="E23" s="224">
        <v>0</v>
      </c>
      <c r="F23" s="224">
        <v>0</v>
      </c>
      <c r="G23" s="224">
        <v>0</v>
      </c>
      <c r="H23" s="224">
        <v>0</v>
      </c>
      <c r="I23" s="224">
        <v>0</v>
      </c>
      <c r="J23" s="755">
        <v>0</v>
      </c>
      <c r="K23" s="224">
        <v>0</v>
      </c>
      <c r="L23" s="11">
        <v>0</v>
      </c>
      <c r="M23" s="11">
        <v>0</v>
      </c>
      <c r="N23" s="227">
        <f>SUM(C23:M23)</f>
        <v>0</v>
      </c>
    </row>
    <row r="24" spans="1:15" s="54" customFormat="1" ht="20.100000000000001" customHeight="1">
      <c r="A24" s="56"/>
      <c r="B24" s="231" t="s">
        <v>137</v>
      </c>
      <c r="C24" s="232">
        <f>SUM(C20:C23)</f>
        <v>60</v>
      </c>
      <c r="D24" s="232">
        <f t="shared" ref="D24:K24" si="3">SUM(D20:D23)</f>
        <v>154</v>
      </c>
      <c r="E24" s="232">
        <f t="shared" si="3"/>
        <v>1008</v>
      </c>
      <c r="F24" s="232">
        <f t="shared" si="3"/>
        <v>1089</v>
      </c>
      <c r="G24" s="232">
        <f t="shared" si="3"/>
        <v>0</v>
      </c>
      <c r="H24" s="232">
        <f>SUM(H20:H23)</f>
        <v>12</v>
      </c>
      <c r="I24" s="232">
        <f>SUM(I20:I23)</f>
        <v>475</v>
      </c>
      <c r="J24" s="232">
        <f>SUM(J20:J23)</f>
        <v>383</v>
      </c>
      <c r="K24" s="232">
        <f t="shared" si="3"/>
        <v>0</v>
      </c>
      <c r="L24" s="232">
        <f>SUM(L20:L23)</f>
        <v>26</v>
      </c>
      <c r="M24" s="232">
        <f>SUM(M20:M23)</f>
        <v>0</v>
      </c>
      <c r="N24" s="233">
        <f>IF(SUM(C24:M24)=SUM(N20:N23),SUM(C24:M24),FALSE)</f>
        <v>3207</v>
      </c>
    </row>
    <row r="25" spans="1:15" s="54" customFormat="1" ht="20.100000000000001" customHeight="1">
      <c r="A25" s="52" t="s">
        <v>144</v>
      </c>
      <c r="B25" s="53" t="s">
        <v>134</v>
      </c>
      <c r="C25" s="224">
        <v>0</v>
      </c>
      <c r="D25" s="224">
        <v>1339</v>
      </c>
      <c r="E25" s="224">
        <v>0</v>
      </c>
      <c r="F25" s="236">
        <v>1392</v>
      </c>
      <c r="G25" s="224">
        <v>0</v>
      </c>
      <c r="H25" s="224">
        <v>0</v>
      </c>
      <c r="I25" s="224"/>
      <c r="J25" s="224">
        <v>854</v>
      </c>
      <c r="K25" s="224">
        <v>0</v>
      </c>
      <c r="L25" s="224">
        <v>0</v>
      </c>
      <c r="M25" s="224">
        <v>0</v>
      </c>
      <c r="N25" s="227">
        <f>SUM(C25:M25)</f>
        <v>3585</v>
      </c>
    </row>
    <row r="26" spans="1:15" s="54" customFormat="1" ht="20.100000000000001" customHeight="1">
      <c r="A26" s="55"/>
      <c r="B26" s="53" t="s">
        <v>135</v>
      </c>
      <c r="C26" s="224">
        <v>0</v>
      </c>
      <c r="D26" s="224">
        <v>0</v>
      </c>
      <c r="E26" s="702">
        <v>4556</v>
      </c>
      <c r="F26" s="234">
        <v>0</v>
      </c>
      <c r="G26" s="224">
        <v>0</v>
      </c>
      <c r="H26" s="224">
        <v>0</v>
      </c>
      <c r="I26" s="224">
        <v>0</v>
      </c>
      <c r="J26" s="755">
        <v>0</v>
      </c>
      <c r="K26" s="224">
        <v>0</v>
      </c>
      <c r="L26" s="224">
        <v>0</v>
      </c>
      <c r="M26" s="224">
        <v>0</v>
      </c>
      <c r="N26" s="227">
        <f>SUM(C26:M26)</f>
        <v>4556</v>
      </c>
    </row>
    <row r="27" spans="1:15" s="54" customFormat="1" ht="20.100000000000001" customHeight="1">
      <c r="A27" s="55"/>
      <c r="B27" s="53" t="s">
        <v>77</v>
      </c>
      <c r="C27" s="224">
        <v>0</v>
      </c>
      <c r="D27" s="224">
        <v>0</v>
      </c>
      <c r="E27" s="224">
        <v>0</v>
      </c>
      <c r="F27" s="225">
        <v>2</v>
      </c>
      <c r="G27" s="224">
        <v>0</v>
      </c>
      <c r="H27" s="224">
        <v>0</v>
      </c>
      <c r="I27" s="224">
        <v>0</v>
      </c>
      <c r="J27" s="755">
        <v>0</v>
      </c>
      <c r="K27" s="224">
        <v>0</v>
      </c>
      <c r="L27" s="224">
        <v>0</v>
      </c>
      <c r="M27" s="224">
        <v>0</v>
      </c>
      <c r="N27" s="227">
        <f>SUM(C27:M27)</f>
        <v>2</v>
      </c>
    </row>
    <row r="28" spans="1:15" s="54" customFormat="1" ht="20.100000000000001" customHeight="1">
      <c r="A28" s="55"/>
      <c r="B28" s="53" t="s">
        <v>136</v>
      </c>
      <c r="C28" s="224">
        <v>0</v>
      </c>
      <c r="D28" s="224">
        <v>0</v>
      </c>
      <c r="E28" s="224">
        <v>0</v>
      </c>
      <c r="F28" s="224">
        <v>0</v>
      </c>
      <c r="G28" s="224">
        <v>0</v>
      </c>
      <c r="H28" s="224">
        <v>0</v>
      </c>
      <c r="I28" s="224">
        <v>0</v>
      </c>
      <c r="J28" s="755">
        <v>0</v>
      </c>
      <c r="K28" s="224">
        <v>0</v>
      </c>
      <c r="L28" s="224">
        <v>0</v>
      </c>
      <c r="M28" s="224">
        <v>0</v>
      </c>
      <c r="N28" s="227">
        <f>SUM(C28:M28)</f>
        <v>0</v>
      </c>
    </row>
    <row r="29" spans="1:15" s="54" customFormat="1" ht="19.5" customHeight="1">
      <c r="A29" s="56"/>
      <c r="B29" s="231" t="s">
        <v>137</v>
      </c>
      <c r="C29" s="232">
        <f>SUM(C25:C28)</f>
        <v>0</v>
      </c>
      <c r="D29" s="232">
        <f t="shared" ref="D29:M29" si="4">SUM(D25:D28)</f>
        <v>1339</v>
      </c>
      <c r="E29" s="232">
        <f>SUM(E25:E28)</f>
        <v>4556</v>
      </c>
      <c r="F29" s="232">
        <f t="shared" si="4"/>
        <v>1394</v>
      </c>
      <c r="G29" s="232">
        <f t="shared" si="4"/>
        <v>0</v>
      </c>
      <c r="H29" s="232">
        <f>SUM(H25:H28)</f>
        <v>0</v>
      </c>
      <c r="I29" s="232">
        <f>SUM(I25:I28)</f>
        <v>0</v>
      </c>
      <c r="J29" s="232">
        <f>SUM(J25:J28)</f>
        <v>854</v>
      </c>
      <c r="K29" s="232">
        <f t="shared" si="4"/>
        <v>0</v>
      </c>
      <c r="L29" s="232">
        <f t="shared" si="4"/>
        <v>0</v>
      </c>
      <c r="M29" s="232">
        <f t="shared" si="4"/>
        <v>0</v>
      </c>
      <c r="N29" s="233">
        <f>IF(SUM(C29:M29)=SUM(N25:N28),SUM(C29:M29),FALSE)</f>
        <v>8143</v>
      </c>
      <c r="O29" s="54" t="s">
        <v>7</v>
      </c>
    </row>
    <row r="30" spans="1:15" s="54" customFormat="1" ht="19.5" customHeight="1">
      <c r="A30" s="55" t="s">
        <v>145</v>
      </c>
      <c r="B30" s="53" t="s">
        <v>134</v>
      </c>
      <c r="C30" s="237">
        <v>0</v>
      </c>
      <c r="D30" s="237">
        <v>0</v>
      </c>
      <c r="E30" s="224">
        <v>2980</v>
      </c>
      <c r="F30" s="225">
        <v>1973</v>
      </c>
      <c r="G30" s="237">
        <v>0</v>
      </c>
      <c r="H30" s="224">
        <v>0</v>
      </c>
      <c r="I30" s="237">
        <v>0</v>
      </c>
      <c r="J30" s="237">
        <v>131</v>
      </c>
      <c r="K30" s="237">
        <v>0</v>
      </c>
      <c r="L30" s="237">
        <v>0</v>
      </c>
      <c r="M30" s="237">
        <v>0</v>
      </c>
      <c r="N30" s="233">
        <f>SUM(C30:M30)</f>
        <v>5084</v>
      </c>
      <c r="O30" s="54" t="s">
        <v>7</v>
      </c>
    </row>
    <row r="31" spans="1:15" s="54" customFormat="1" ht="19.5" customHeight="1">
      <c r="A31" s="55" t="s">
        <v>146</v>
      </c>
      <c r="B31" s="53" t="s">
        <v>135</v>
      </c>
      <c r="C31" s="703">
        <v>0</v>
      </c>
      <c r="D31" s="237">
        <v>0</v>
      </c>
      <c r="E31" s="224">
        <v>4050</v>
      </c>
      <c r="F31" s="225">
        <v>1232</v>
      </c>
      <c r="G31" s="237">
        <v>0</v>
      </c>
      <c r="H31" s="238">
        <v>19</v>
      </c>
      <c r="I31" s="237">
        <v>0</v>
      </c>
      <c r="J31" s="756">
        <v>0</v>
      </c>
      <c r="K31" s="237">
        <v>0</v>
      </c>
      <c r="L31" s="237">
        <v>0</v>
      </c>
      <c r="M31" s="237">
        <v>0</v>
      </c>
      <c r="N31" s="233">
        <f>SUM(C31:M31)</f>
        <v>5301</v>
      </c>
    </row>
    <row r="32" spans="1:15" s="54" customFormat="1" ht="19.5" customHeight="1">
      <c r="A32" s="55"/>
      <c r="B32" s="53" t="s">
        <v>77</v>
      </c>
      <c r="C32" s="237">
        <v>0</v>
      </c>
      <c r="D32" s="237">
        <v>0</v>
      </c>
      <c r="E32" s="224">
        <v>89</v>
      </c>
      <c r="F32" s="237">
        <v>0</v>
      </c>
      <c r="G32" s="237">
        <v>0</v>
      </c>
      <c r="H32" s="237">
        <v>0</v>
      </c>
      <c r="I32" s="238">
        <v>172</v>
      </c>
      <c r="J32" s="757">
        <v>0</v>
      </c>
      <c r="K32" s="237">
        <v>0</v>
      </c>
      <c r="L32" s="237">
        <v>0</v>
      </c>
      <c r="M32" s="237">
        <v>0</v>
      </c>
      <c r="N32" s="233">
        <f>SUM(C32:M32)</f>
        <v>261</v>
      </c>
    </row>
    <row r="33" spans="1:16" s="54" customFormat="1" ht="19.5" customHeight="1">
      <c r="A33" s="55"/>
      <c r="B33" s="53" t="s">
        <v>136</v>
      </c>
      <c r="C33" s="237">
        <v>0</v>
      </c>
      <c r="D33" s="237">
        <v>0</v>
      </c>
      <c r="E33" s="224">
        <v>0</v>
      </c>
      <c r="F33" s="237">
        <v>0</v>
      </c>
      <c r="G33" s="237">
        <v>0</v>
      </c>
      <c r="H33" s="237">
        <v>0</v>
      </c>
      <c r="I33" s="237">
        <v>0</v>
      </c>
      <c r="J33" s="757">
        <v>0</v>
      </c>
      <c r="K33" s="237">
        <v>0</v>
      </c>
      <c r="L33" s="237">
        <v>0</v>
      </c>
      <c r="M33" s="237">
        <v>0</v>
      </c>
      <c r="N33" s="233">
        <f>SUM(C33:M33)</f>
        <v>0</v>
      </c>
    </row>
    <row r="34" spans="1:16" s="54" customFormat="1" ht="19.5" customHeight="1">
      <c r="A34" s="55"/>
      <c r="B34" s="239" t="s">
        <v>137</v>
      </c>
      <c r="C34" s="240">
        <f>SUM(C30:C33)</f>
        <v>0</v>
      </c>
      <c r="D34" s="240">
        <f t="shared" ref="D34:M34" si="5">SUM(D30:D33)</f>
        <v>0</v>
      </c>
      <c r="E34" s="240">
        <f t="shared" si="5"/>
        <v>7119</v>
      </c>
      <c r="F34" s="240">
        <f t="shared" si="5"/>
        <v>3205</v>
      </c>
      <c r="G34" s="240">
        <f t="shared" si="5"/>
        <v>0</v>
      </c>
      <c r="H34" s="240">
        <f t="shared" si="5"/>
        <v>19</v>
      </c>
      <c r="I34" s="240">
        <f t="shared" si="5"/>
        <v>172</v>
      </c>
      <c r="J34" s="240">
        <f t="shared" si="5"/>
        <v>131</v>
      </c>
      <c r="K34" s="240">
        <f t="shared" si="5"/>
        <v>0</v>
      </c>
      <c r="L34" s="240">
        <f t="shared" si="5"/>
        <v>0</v>
      </c>
      <c r="M34" s="240">
        <f t="shared" si="5"/>
        <v>0</v>
      </c>
      <c r="N34" s="233">
        <f>IF(SUM(C34:M34)=SUM(N30:N33),SUM(C34:M34),FALSE)</f>
        <v>10646</v>
      </c>
    </row>
    <row r="35" spans="1:16" s="54" customFormat="1" ht="20.100000000000001" customHeight="1">
      <c r="A35" s="52" t="s">
        <v>147</v>
      </c>
      <c r="B35" s="53" t="s">
        <v>134</v>
      </c>
      <c r="C35" s="224">
        <v>0</v>
      </c>
      <c r="D35" s="224">
        <v>896</v>
      </c>
      <c r="E35" s="701">
        <v>2360</v>
      </c>
      <c r="F35" s="225">
        <v>589</v>
      </c>
      <c r="G35" s="224">
        <v>0</v>
      </c>
      <c r="H35" s="224">
        <v>0</v>
      </c>
      <c r="I35" s="224">
        <v>0</v>
      </c>
      <c r="J35" s="224">
        <v>564</v>
      </c>
      <c r="K35" s="230">
        <v>0</v>
      </c>
      <c r="L35" s="230">
        <v>70</v>
      </c>
      <c r="M35" s="230">
        <v>0</v>
      </c>
      <c r="N35" s="227">
        <f>SUM(C35:M35)</f>
        <v>4479</v>
      </c>
    </row>
    <row r="36" spans="1:16" s="54" customFormat="1" ht="20.100000000000001" customHeight="1">
      <c r="A36" s="45" t="s">
        <v>148</v>
      </c>
      <c r="B36" s="53" t="s">
        <v>135</v>
      </c>
      <c r="C36" s="692">
        <v>475</v>
      </c>
      <c r="D36" s="224">
        <v>0</v>
      </c>
      <c r="E36" s="224">
        <v>798</v>
      </c>
      <c r="F36" s="225">
        <v>990</v>
      </c>
      <c r="G36" s="224">
        <v>0</v>
      </c>
      <c r="H36" s="224">
        <v>154</v>
      </c>
      <c r="I36" s="224">
        <v>0</v>
      </c>
      <c r="J36" s="755">
        <v>0</v>
      </c>
      <c r="K36" s="230">
        <v>0</v>
      </c>
      <c r="L36" s="224">
        <v>1256</v>
      </c>
      <c r="M36" s="224">
        <v>154</v>
      </c>
      <c r="N36" s="227">
        <f>SUM(C36:M36)</f>
        <v>3827</v>
      </c>
    </row>
    <row r="37" spans="1:16" s="54" customFormat="1" ht="20.100000000000001" customHeight="1">
      <c r="A37" s="55" t="s">
        <v>146</v>
      </c>
      <c r="B37" s="53" t="s">
        <v>77</v>
      </c>
      <c r="C37" s="224">
        <v>0</v>
      </c>
      <c r="D37" s="224">
        <v>82</v>
      </c>
      <c r="E37" s="224">
        <v>387</v>
      </c>
      <c r="F37" s="224">
        <v>0</v>
      </c>
      <c r="G37" s="224">
        <v>0</v>
      </c>
      <c r="H37" s="224">
        <v>0</v>
      </c>
      <c r="I37" s="224">
        <v>0</v>
      </c>
      <c r="J37" s="755">
        <v>0</v>
      </c>
      <c r="K37" s="230">
        <v>0</v>
      </c>
      <c r="L37" s="11">
        <v>0</v>
      </c>
      <c r="M37" s="11">
        <v>0</v>
      </c>
      <c r="N37" s="227">
        <f>SUM(C37:M37)</f>
        <v>469</v>
      </c>
    </row>
    <row r="38" spans="1:16" s="54" customFormat="1" ht="20.100000000000001" customHeight="1">
      <c r="B38" s="53" t="s">
        <v>136</v>
      </c>
      <c r="C38" s="224">
        <v>0</v>
      </c>
      <c r="D38" s="224">
        <v>0</v>
      </c>
      <c r="E38" s="224">
        <v>0</v>
      </c>
      <c r="F38" s="224">
        <v>0</v>
      </c>
      <c r="G38" s="224">
        <v>0</v>
      </c>
      <c r="H38" s="224">
        <v>0</v>
      </c>
      <c r="I38" s="224">
        <v>0</v>
      </c>
      <c r="J38" s="755">
        <v>0</v>
      </c>
      <c r="K38" s="230">
        <v>0</v>
      </c>
      <c r="L38" s="11">
        <v>0</v>
      </c>
      <c r="M38" s="11">
        <v>0</v>
      </c>
      <c r="N38" s="227">
        <f>SUM(C38:M38)</f>
        <v>0</v>
      </c>
      <c r="O38" s="54" t="s">
        <v>7</v>
      </c>
    </row>
    <row r="39" spans="1:16" s="54" customFormat="1" ht="20.100000000000001" customHeight="1">
      <c r="A39" s="56"/>
      <c r="B39" s="231" t="s">
        <v>137</v>
      </c>
      <c r="C39" s="651">
        <f>SUM(C35:C38)</f>
        <v>475</v>
      </c>
      <c r="D39" s="232">
        <f t="shared" ref="D39:M39" si="6">SUM(D35:D38)</f>
        <v>978</v>
      </c>
      <c r="E39" s="232">
        <f t="shared" si="6"/>
        <v>3545</v>
      </c>
      <c r="F39" s="232">
        <f t="shared" si="6"/>
        <v>1579</v>
      </c>
      <c r="G39" s="232">
        <f t="shared" si="6"/>
        <v>0</v>
      </c>
      <c r="H39" s="232">
        <f>SUM(H35:H38)</f>
        <v>154</v>
      </c>
      <c r="I39" s="232">
        <f>SUM(I35:I38)</f>
        <v>0</v>
      </c>
      <c r="J39" s="232">
        <f>SUM(J35:J38)</f>
        <v>564</v>
      </c>
      <c r="K39" s="232">
        <f t="shared" si="6"/>
        <v>0</v>
      </c>
      <c r="L39" s="232">
        <f t="shared" si="6"/>
        <v>1326</v>
      </c>
      <c r="M39" s="232">
        <f t="shared" si="6"/>
        <v>154</v>
      </c>
      <c r="N39" s="233">
        <f>IF(SUM(C39:M39)=SUM(N35:N38),SUM(C39:M39),FALSE)</f>
        <v>8775</v>
      </c>
    </row>
    <row r="40" spans="1:16" s="54" customFormat="1" ht="20.100000000000001" customHeight="1">
      <c r="A40" s="52" t="s">
        <v>149</v>
      </c>
      <c r="B40" s="53" t="s">
        <v>134</v>
      </c>
      <c r="C40" s="224">
        <v>0</v>
      </c>
      <c r="D40" s="224">
        <v>0</v>
      </c>
      <c r="E40" s="230">
        <v>0</v>
      </c>
      <c r="F40" s="224">
        <v>0</v>
      </c>
      <c r="G40" s="224">
        <v>0</v>
      </c>
      <c r="H40" s="224">
        <v>0</v>
      </c>
      <c r="I40" s="224">
        <v>0</v>
      </c>
      <c r="J40" s="755">
        <v>0</v>
      </c>
      <c r="K40" s="230">
        <v>0</v>
      </c>
      <c r="L40" s="224">
        <v>0</v>
      </c>
      <c r="M40" s="224">
        <v>0</v>
      </c>
      <c r="N40" s="227">
        <f>SUM(C40:M40)</f>
        <v>0</v>
      </c>
    </row>
    <row r="41" spans="1:16" s="54" customFormat="1" ht="20.100000000000001" customHeight="1">
      <c r="A41" s="55"/>
      <c r="B41" s="53" t="s">
        <v>135</v>
      </c>
      <c r="C41" s="692">
        <v>56</v>
      </c>
      <c r="D41" s="224">
        <v>0</v>
      </c>
      <c r="E41" s="230">
        <v>0</v>
      </c>
      <c r="F41" s="224">
        <v>0</v>
      </c>
      <c r="G41" s="224">
        <v>0</v>
      </c>
      <c r="H41" s="224">
        <v>0</v>
      </c>
      <c r="I41" s="224">
        <v>0</v>
      </c>
      <c r="J41" s="755">
        <v>0</v>
      </c>
      <c r="K41" s="230">
        <v>0</v>
      </c>
      <c r="L41" s="224">
        <v>0</v>
      </c>
      <c r="M41" s="224">
        <v>0</v>
      </c>
      <c r="N41" s="227">
        <f>SUM(C41:M41)</f>
        <v>56</v>
      </c>
    </row>
    <row r="42" spans="1:16" s="54" customFormat="1" ht="20.100000000000001" customHeight="1">
      <c r="A42" s="55"/>
      <c r="B42" s="53" t="s">
        <v>77</v>
      </c>
      <c r="C42" s="224">
        <v>0</v>
      </c>
      <c r="D42" s="224">
        <v>0</v>
      </c>
      <c r="E42" s="230">
        <v>0</v>
      </c>
      <c r="F42" s="224">
        <v>0</v>
      </c>
      <c r="G42" s="224">
        <v>0</v>
      </c>
      <c r="H42" s="224">
        <v>0</v>
      </c>
      <c r="I42" s="224">
        <v>0</v>
      </c>
      <c r="J42" s="755">
        <v>0</v>
      </c>
      <c r="K42" s="230">
        <v>0</v>
      </c>
      <c r="L42" s="224">
        <v>0</v>
      </c>
      <c r="M42" s="224">
        <v>0</v>
      </c>
      <c r="N42" s="227">
        <f>SUM(C42:M42)</f>
        <v>0</v>
      </c>
      <c r="O42" s="54" t="s">
        <v>7</v>
      </c>
    </row>
    <row r="43" spans="1:16" s="54" customFormat="1" ht="20.100000000000001" customHeight="1">
      <c r="A43" s="55"/>
      <c r="B43" s="53" t="s">
        <v>136</v>
      </c>
      <c r="C43" s="224">
        <v>0</v>
      </c>
      <c r="D43" s="224">
        <v>0</v>
      </c>
      <c r="E43" s="230">
        <v>0</v>
      </c>
      <c r="F43" s="224">
        <v>0</v>
      </c>
      <c r="G43" s="224">
        <v>0</v>
      </c>
      <c r="H43" s="224">
        <v>0</v>
      </c>
      <c r="I43" s="224">
        <v>0</v>
      </c>
      <c r="J43" s="755">
        <v>0</v>
      </c>
      <c r="K43" s="230">
        <v>0</v>
      </c>
      <c r="L43" s="224">
        <v>0</v>
      </c>
      <c r="M43" s="224">
        <v>0</v>
      </c>
      <c r="N43" s="227">
        <f>SUM(C43:M43)</f>
        <v>0</v>
      </c>
    </row>
    <row r="44" spans="1:16" s="54" customFormat="1" ht="20.100000000000001" customHeight="1">
      <c r="A44" s="56"/>
      <c r="B44" s="231" t="s">
        <v>137</v>
      </c>
      <c r="C44" s="651">
        <f>SUM(C40:C43)</f>
        <v>56</v>
      </c>
      <c r="D44" s="232">
        <f t="shared" ref="D44:M44" si="7">SUM(D40:D43)</f>
        <v>0</v>
      </c>
      <c r="E44" s="232">
        <f t="shared" si="7"/>
        <v>0</v>
      </c>
      <c r="F44" s="232">
        <f t="shared" si="7"/>
        <v>0</v>
      </c>
      <c r="G44" s="232">
        <f t="shared" si="7"/>
        <v>0</v>
      </c>
      <c r="H44" s="232">
        <f>SUM(H40:H43)</f>
        <v>0</v>
      </c>
      <c r="I44" s="232">
        <f>SUM(I40:I43)</f>
        <v>0</v>
      </c>
      <c r="J44" s="232">
        <f>SUM(J40:J43)</f>
        <v>0</v>
      </c>
      <c r="K44" s="232">
        <f t="shared" si="7"/>
        <v>0</v>
      </c>
      <c r="L44" s="232">
        <f t="shared" si="7"/>
        <v>0</v>
      </c>
      <c r="M44" s="232">
        <f t="shared" si="7"/>
        <v>0</v>
      </c>
      <c r="N44" s="233">
        <f>IF(SUM(C44:M44)=SUM(N40:N43),SUM(C44:M44),FALSE)</f>
        <v>56</v>
      </c>
    </row>
    <row r="45" spans="1:16" ht="20.100000000000001" customHeight="1">
      <c r="A45" s="52" t="s">
        <v>45</v>
      </c>
      <c r="B45" s="53" t="s">
        <v>134</v>
      </c>
      <c r="C45" s="224">
        <f t="shared" ref="C45:M48" si="8">C5+C10+C15+C20+C25+C30+C35+C40</f>
        <v>0</v>
      </c>
      <c r="D45" s="224">
        <f t="shared" si="8"/>
        <v>6745</v>
      </c>
      <c r="E45" s="224">
        <f t="shared" si="8"/>
        <v>11549</v>
      </c>
      <c r="F45" s="224">
        <f t="shared" si="8"/>
        <v>23797</v>
      </c>
      <c r="G45" s="224">
        <f t="shared" si="8"/>
        <v>0</v>
      </c>
      <c r="H45" s="224">
        <f t="shared" si="8"/>
        <v>0</v>
      </c>
      <c r="I45" s="224">
        <f t="shared" si="8"/>
        <v>3585</v>
      </c>
      <c r="J45" s="224">
        <f t="shared" si="8"/>
        <v>7980</v>
      </c>
      <c r="K45" s="224">
        <f>K5+K10+K15+K20+K25+K30+K35+K40</f>
        <v>0</v>
      </c>
      <c r="L45" s="224">
        <f>L5+L10+L15+L20+L25+L30+L35+L40</f>
        <v>3234</v>
      </c>
      <c r="M45" s="224">
        <f>M5+M10+M15+M20+M25+M30+M35+M40</f>
        <v>0</v>
      </c>
      <c r="N45" s="241">
        <f>SUM(C45:M45)</f>
        <v>56890</v>
      </c>
      <c r="P45" s="44" t="s">
        <v>7</v>
      </c>
    </row>
    <row r="46" spans="1:16" ht="20.100000000000001" customHeight="1">
      <c r="A46" s="55" t="s">
        <v>150</v>
      </c>
      <c r="B46" s="53" t="s">
        <v>135</v>
      </c>
      <c r="C46" s="224">
        <f t="shared" si="8"/>
        <v>4542</v>
      </c>
      <c r="D46" s="224">
        <f t="shared" si="8"/>
        <v>0</v>
      </c>
      <c r="E46" s="224">
        <f t="shared" si="8"/>
        <v>11151</v>
      </c>
      <c r="F46" s="224">
        <f t="shared" si="8"/>
        <v>7874</v>
      </c>
      <c r="G46" s="224">
        <f>G6+G11+G16+G21+G26+G31+G36+G41</f>
        <v>127</v>
      </c>
      <c r="H46" s="224">
        <f>H6+H11+H16+H21+H26+H31+H36+H41</f>
        <v>3905</v>
      </c>
      <c r="I46" s="224">
        <f t="shared" si="8"/>
        <v>0</v>
      </c>
      <c r="J46" s="224">
        <f t="shared" si="8"/>
        <v>0</v>
      </c>
      <c r="K46" s="224">
        <f t="shared" si="8"/>
        <v>0</v>
      </c>
      <c r="L46" s="224">
        <f>SUM(L6+L11+L16+L21+L26+L31+L36+L41)</f>
        <v>2817</v>
      </c>
      <c r="M46" s="224">
        <f t="shared" si="8"/>
        <v>189</v>
      </c>
      <c r="N46" s="241">
        <f>SUM(C46:M46)</f>
        <v>30605</v>
      </c>
    </row>
    <row r="47" spans="1:16" ht="20.100000000000001" customHeight="1">
      <c r="A47" s="55"/>
      <c r="B47" s="53" t="s">
        <v>77</v>
      </c>
      <c r="C47" s="224">
        <f>C7+C12+C17+C22+C27+C32+C37+C42</f>
        <v>0</v>
      </c>
      <c r="D47" s="224">
        <f>D7+D12+D17+D22+D27+D32+D37+D42</f>
        <v>1185</v>
      </c>
      <c r="E47" s="224">
        <f t="shared" si="8"/>
        <v>3600</v>
      </c>
      <c r="F47" s="224">
        <f t="shared" si="8"/>
        <v>284</v>
      </c>
      <c r="G47" s="224">
        <f t="shared" si="8"/>
        <v>0</v>
      </c>
      <c r="H47" s="224">
        <f t="shared" si="8"/>
        <v>0</v>
      </c>
      <c r="I47" s="224">
        <f t="shared" si="8"/>
        <v>3792</v>
      </c>
      <c r="J47" s="224">
        <f t="shared" si="8"/>
        <v>0</v>
      </c>
      <c r="K47" s="224">
        <f t="shared" si="8"/>
        <v>0</v>
      </c>
      <c r="L47" s="224">
        <f t="shared" si="8"/>
        <v>1120</v>
      </c>
      <c r="M47" s="224">
        <f t="shared" si="8"/>
        <v>0</v>
      </c>
      <c r="N47" s="241">
        <f>SUM(C47:M47)</f>
        <v>9981</v>
      </c>
    </row>
    <row r="48" spans="1:16" ht="20.100000000000001" customHeight="1">
      <c r="A48" s="55"/>
      <c r="B48" s="53" t="s">
        <v>136</v>
      </c>
      <c r="C48" s="224">
        <f>C8+C13+C18+C23+C28+C33+C38+C43</f>
        <v>0</v>
      </c>
      <c r="D48" s="224">
        <f>D8+D13+D18+D23+D28+D33+D38+D43</f>
        <v>0</v>
      </c>
      <c r="E48" s="224">
        <f t="shared" si="8"/>
        <v>0</v>
      </c>
      <c r="F48" s="224">
        <f t="shared" si="8"/>
        <v>0</v>
      </c>
      <c r="G48" s="224">
        <f t="shared" si="8"/>
        <v>0</v>
      </c>
      <c r="H48" s="224">
        <f t="shared" si="8"/>
        <v>0</v>
      </c>
      <c r="I48" s="224">
        <f t="shared" si="8"/>
        <v>0</v>
      </c>
      <c r="J48" s="758">
        <f t="shared" si="8"/>
        <v>0</v>
      </c>
      <c r="K48" s="224">
        <f t="shared" si="8"/>
        <v>0</v>
      </c>
      <c r="L48" s="224">
        <f t="shared" si="8"/>
        <v>0</v>
      </c>
      <c r="M48" s="224">
        <f t="shared" si="8"/>
        <v>0</v>
      </c>
      <c r="N48" s="241">
        <f>SUM(C48:M48)</f>
        <v>0</v>
      </c>
    </row>
    <row r="49" spans="1:16" s="60" customFormat="1" ht="20.100000000000001" customHeight="1">
      <c r="A49" s="58"/>
      <c r="B49" s="59" t="s">
        <v>151</v>
      </c>
      <c r="C49" s="232">
        <f>SUM(C45:C48)</f>
        <v>4542</v>
      </c>
      <c r="D49" s="651">
        <f>SUM(D45:D48)</f>
        <v>7930</v>
      </c>
      <c r="E49" s="232">
        <f>SUM(E45:E48)</f>
        <v>26300</v>
      </c>
      <c r="F49" s="232">
        <f>SUM(F45:F48)</f>
        <v>31955</v>
      </c>
      <c r="G49" s="232">
        <f t="shared" ref="G49:M49" si="9">SUM(G45:G48)</f>
        <v>127</v>
      </c>
      <c r="H49" s="232">
        <f t="shared" si="9"/>
        <v>3905</v>
      </c>
      <c r="I49" s="232">
        <f t="shared" si="9"/>
        <v>7377</v>
      </c>
      <c r="J49" s="232">
        <f t="shared" si="9"/>
        <v>7980</v>
      </c>
      <c r="K49" s="232">
        <f t="shared" si="9"/>
        <v>0</v>
      </c>
      <c r="L49" s="232">
        <f>SUM(L45:L48)</f>
        <v>7171</v>
      </c>
      <c r="M49" s="232">
        <f t="shared" si="9"/>
        <v>189</v>
      </c>
      <c r="N49" s="233">
        <f>IF(SUM(C49:M49)=SUM(N45:N48),SUM(C49:M49),FALSE)</f>
        <v>97476</v>
      </c>
    </row>
    <row r="50" spans="1:16" ht="20.100000000000001" customHeight="1" thickBot="1">
      <c r="A50" s="653"/>
      <c r="B50" s="52"/>
      <c r="C50" s="704"/>
      <c r="D50" s="655"/>
      <c r="E50" s="655"/>
      <c r="F50" s="217"/>
      <c r="G50" s="655"/>
      <c r="H50" s="654"/>
      <c r="I50" s="654"/>
      <c r="J50" s="654"/>
      <c r="K50" s="655"/>
      <c r="L50" s="217"/>
      <c r="M50" s="656"/>
      <c r="N50" s="657"/>
    </row>
    <row r="51" spans="1:16" ht="20.100000000000001" customHeight="1" thickBot="1">
      <c r="A51" s="61" t="s">
        <v>152</v>
      </c>
      <c r="B51" s="62"/>
      <c r="C51" s="242">
        <v>3489.9881015199999</v>
      </c>
      <c r="D51" s="242">
        <v>6382.8348731900314</v>
      </c>
      <c r="E51" s="12">
        <v>11617.385088999999</v>
      </c>
      <c r="F51" s="243">
        <v>20586.36</v>
      </c>
      <c r="G51" s="242">
        <v>298.47000000000003</v>
      </c>
      <c r="H51" s="693">
        <v>1912.671141</v>
      </c>
      <c r="I51" s="381">
        <v>5770.8835870000003</v>
      </c>
      <c r="J51" s="381">
        <v>7072.0124269999997</v>
      </c>
      <c r="K51" s="244">
        <v>0</v>
      </c>
      <c r="L51" s="13">
        <f>[3]export!E12</f>
        <v>5255.19</v>
      </c>
      <c r="M51" s="13">
        <v>65.540000000000006</v>
      </c>
      <c r="N51" s="245">
        <f>SUM(C51:M51)</f>
        <v>62451.335218710039</v>
      </c>
      <c r="P51" s="60"/>
    </row>
    <row r="52" spans="1:16" ht="20.100000000000001" customHeight="1">
      <c r="B52" s="45"/>
      <c r="I52" s="246"/>
      <c r="J52" s="696"/>
    </row>
    <row r="53" spans="1:16" ht="20.100000000000001" customHeight="1">
      <c r="A53" s="63"/>
      <c r="E53" s="217" t="s">
        <v>7</v>
      </c>
      <c r="F53" s="64" t="s">
        <v>7</v>
      </c>
      <c r="G53" s="44" t="s">
        <v>7</v>
      </c>
      <c r="I53" s="246"/>
      <c r="J53" s="696"/>
      <c r="L53" s="44" t="s">
        <v>7</v>
      </c>
    </row>
    <row r="54" spans="1:16" ht="20.100000000000001" customHeight="1">
      <c r="F54" s="44" t="s">
        <v>7</v>
      </c>
      <c r="G54" s="44" t="s">
        <v>7</v>
      </c>
      <c r="I54" s="248"/>
      <c r="J54" s="696"/>
      <c r="L54" s="44" t="s">
        <v>7</v>
      </c>
    </row>
    <row r="55" spans="1:16" ht="20.100000000000001" customHeight="1">
      <c r="G55" s="44" t="s">
        <v>7</v>
      </c>
      <c r="I55" s="249"/>
    </row>
    <row r="57" spans="1:16" ht="20.100000000000001" customHeight="1">
      <c r="G57" s="44" t="s">
        <v>7</v>
      </c>
    </row>
    <row r="60" spans="1:16" ht="20.100000000000001" customHeight="1">
      <c r="F60" s="44" t="s">
        <v>7</v>
      </c>
    </row>
  </sheetData>
  <mergeCells count="2">
    <mergeCell ref="E2:F2"/>
    <mergeCell ref="A1:H1"/>
  </mergeCells>
  <printOptions gridLinesSet="0"/>
  <pageMargins left="0" right="0" top="0" bottom="0" header="0.31496062992125984" footer="0.19685039370078741"/>
  <pageSetup paperSize="9" scale="55" orientation="portrait" horizontalDpi="4294967293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6D2A5-11F8-4044-82C6-B76B801EC5BB}">
  <sheetPr codeName="Sheet12"/>
  <dimension ref="A1:IV92"/>
  <sheetViews>
    <sheetView zoomScale="70" zoomScaleNormal="70" workbookViewId="0">
      <selection activeCell="W24" sqref="W24"/>
    </sheetView>
  </sheetViews>
  <sheetFormatPr defaultColWidth="9.140625" defaultRowHeight="14.25"/>
  <cols>
    <col min="1" max="1" width="17.28515625" style="1" customWidth="1"/>
    <col min="2" max="7" width="9.85546875" style="1" customWidth="1"/>
    <col min="8" max="8" width="10.140625" style="1" customWidth="1"/>
    <col min="9" max="9" width="11" style="1" customWidth="1"/>
    <col min="10" max="10" width="11.7109375" style="1" customWidth="1"/>
    <col min="11" max="11" width="11.42578125" style="1" customWidth="1"/>
    <col min="12" max="12" width="10.28515625" style="1" bestFit="1" customWidth="1"/>
    <col min="13" max="13" width="10.140625" style="1" bestFit="1" customWidth="1"/>
    <col min="14" max="14" width="11.85546875" style="1" bestFit="1" customWidth="1"/>
    <col min="15" max="256" width="9.140625" style="1"/>
    <col min="257" max="257" width="17.28515625" style="1" customWidth="1"/>
    <col min="258" max="263" width="9.85546875" style="1" customWidth="1"/>
    <col min="264" max="264" width="10.140625" style="1" customWidth="1"/>
    <col min="265" max="265" width="11" style="1" customWidth="1"/>
    <col min="266" max="266" width="11.7109375" style="1" customWidth="1"/>
    <col min="267" max="267" width="11.42578125" style="1" customWidth="1"/>
    <col min="268" max="268" width="10.28515625" style="1" bestFit="1" customWidth="1"/>
    <col min="269" max="269" width="10.140625" style="1" bestFit="1" customWidth="1"/>
    <col min="270" max="270" width="11.85546875" style="1" bestFit="1" customWidth="1"/>
    <col min="271" max="512" width="9.140625" style="1"/>
    <col min="513" max="513" width="17.28515625" style="1" customWidth="1"/>
    <col min="514" max="519" width="9.85546875" style="1" customWidth="1"/>
    <col min="520" max="520" width="10.140625" style="1" customWidth="1"/>
    <col min="521" max="521" width="11" style="1" customWidth="1"/>
    <col min="522" max="522" width="11.7109375" style="1" customWidth="1"/>
    <col min="523" max="523" width="11.42578125" style="1" customWidth="1"/>
    <col min="524" max="524" width="10.28515625" style="1" bestFit="1" customWidth="1"/>
    <col min="525" max="525" width="10.140625" style="1" bestFit="1" customWidth="1"/>
    <col min="526" max="526" width="11.85546875" style="1" bestFit="1" customWidth="1"/>
    <col min="527" max="768" width="9.140625" style="1"/>
    <col min="769" max="769" width="17.28515625" style="1" customWidth="1"/>
    <col min="770" max="775" width="9.85546875" style="1" customWidth="1"/>
    <col min="776" max="776" width="10.140625" style="1" customWidth="1"/>
    <col min="777" max="777" width="11" style="1" customWidth="1"/>
    <col min="778" max="778" width="11.7109375" style="1" customWidth="1"/>
    <col min="779" max="779" width="11.42578125" style="1" customWidth="1"/>
    <col min="780" max="780" width="10.28515625" style="1" bestFit="1" customWidth="1"/>
    <col min="781" max="781" width="10.140625" style="1" bestFit="1" customWidth="1"/>
    <col min="782" max="782" width="11.85546875" style="1" bestFit="1" customWidth="1"/>
    <col min="783" max="1024" width="9.140625" style="1"/>
    <col min="1025" max="1025" width="17.28515625" style="1" customWidth="1"/>
    <col min="1026" max="1031" width="9.85546875" style="1" customWidth="1"/>
    <col min="1032" max="1032" width="10.140625" style="1" customWidth="1"/>
    <col min="1033" max="1033" width="11" style="1" customWidth="1"/>
    <col min="1034" max="1034" width="11.7109375" style="1" customWidth="1"/>
    <col min="1035" max="1035" width="11.42578125" style="1" customWidth="1"/>
    <col min="1036" max="1036" width="10.28515625" style="1" bestFit="1" customWidth="1"/>
    <col min="1037" max="1037" width="10.140625" style="1" bestFit="1" customWidth="1"/>
    <col min="1038" max="1038" width="11.85546875" style="1" bestFit="1" customWidth="1"/>
    <col min="1039" max="1280" width="9.140625" style="1"/>
    <col min="1281" max="1281" width="17.28515625" style="1" customWidth="1"/>
    <col min="1282" max="1287" width="9.85546875" style="1" customWidth="1"/>
    <col min="1288" max="1288" width="10.140625" style="1" customWidth="1"/>
    <col min="1289" max="1289" width="11" style="1" customWidth="1"/>
    <col min="1290" max="1290" width="11.7109375" style="1" customWidth="1"/>
    <col min="1291" max="1291" width="11.42578125" style="1" customWidth="1"/>
    <col min="1292" max="1292" width="10.28515625" style="1" bestFit="1" customWidth="1"/>
    <col min="1293" max="1293" width="10.140625" style="1" bestFit="1" customWidth="1"/>
    <col min="1294" max="1294" width="11.85546875" style="1" bestFit="1" customWidth="1"/>
    <col min="1295" max="1536" width="9.140625" style="1"/>
    <col min="1537" max="1537" width="17.28515625" style="1" customWidth="1"/>
    <col min="1538" max="1543" width="9.85546875" style="1" customWidth="1"/>
    <col min="1544" max="1544" width="10.140625" style="1" customWidth="1"/>
    <col min="1545" max="1545" width="11" style="1" customWidth="1"/>
    <col min="1546" max="1546" width="11.7109375" style="1" customWidth="1"/>
    <col min="1547" max="1547" width="11.42578125" style="1" customWidth="1"/>
    <col min="1548" max="1548" width="10.28515625" style="1" bestFit="1" customWidth="1"/>
    <col min="1549" max="1549" width="10.140625" style="1" bestFit="1" customWidth="1"/>
    <col min="1550" max="1550" width="11.85546875" style="1" bestFit="1" customWidth="1"/>
    <col min="1551" max="1792" width="9.140625" style="1"/>
    <col min="1793" max="1793" width="17.28515625" style="1" customWidth="1"/>
    <col min="1794" max="1799" width="9.85546875" style="1" customWidth="1"/>
    <col min="1800" max="1800" width="10.140625" style="1" customWidth="1"/>
    <col min="1801" max="1801" width="11" style="1" customWidth="1"/>
    <col min="1802" max="1802" width="11.7109375" style="1" customWidth="1"/>
    <col min="1803" max="1803" width="11.42578125" style="1" customWidth="1"/>
    <col min="1804" max="1804" width="10.28515625" style="1" bestFit="1" customWidth="1"/>
    <col min="1805" max="1805" width="10.140625" style="1" bestFit="1" customWidth="1"/>
    <col min="1806" max="1806" width="11.85546875" style="1" bestFit="1" customWidth="1"/>
    <col min="1807" max="2048" width="9.140625" style="1"/>
    <col min="2049" max="2049" width="17.28515625" style="1" customWidth="1"/>
    <col min="2050" max="2055" width="9.85546875" style="1" customWidth="1"/>
    <col min="2056" max="2056" width="10.140625" style="1" customWidth="1"/>
    <col min="2057" max="2057" width="11" style="1" customWidth="1"/>
    <col min="2058" max="2058" width="11.7109375" style="1" customWidth="1"/>
    <col min="2059" max="2059" width="11.42578125" style="1" customWidth="1"/>
    <col min="2060" max="2060" width="10.28515625" style="1" bestFit="1" customWidth="1"/>
    <col min="2061" max="2061" width="10.140625" style="1" bestFit="1" customWidth="1"/>
    <col min="2062" max="2062" width="11.85546875" style="1" bestFit="1" customWidth="1"/>
    <col min="2063" max="2304" width="9.140625" style="1"/>
    <col min="2305" max="2305" width="17.28515625" style="1" customWidth="1"/>
    <col min="2306" max="2311" width="9.85546875" style="1" customWidth="1"/>
    <col min="2312" max="2312" width="10.140625" style="1" customWidth="1"/>
    <col min="2313" max="2313" width="11" style="1" customWidth="1"/>
    <col min="2314" max="2314" width="11.7109375" style="1" customWidth="1"/>
    <col min="2315" max="2315" width="11.42578125" style="1" customWidth="1"/>
    <col min="2316" max="2316" width="10.28515625" style="1" bestFit="1" customWidth="1"/>
    <col min="2317" max="2317" width="10.140625" style="1" bestFit="1" customWidth="1"/>
    <col min="2318" max="2318" width="11.85546875" style="1" bestFit="1" customWidth="1"/>
    <col min="2319" max="2560" width="9.140625" style="1"/>
    <col min="2561" max="2561" width="17.28515625" style="1" customWidth="1"/>
    <col min="2562" max="2567" width="9.85546875" style="1" customWidth="1"/>
    <col min="2568" max="2568" width="10.140625" style="1" customWidth="1"/>
    <col min="2569" max="2569" width="11" style="1" customWidth="1"/>
    <col min="2570" max="2570" width="11.7109375" style="1" customWidth="1"/>
    <col min="2571" max="2571" width="11.42578125" style="1" customWidth="1"/>
    <col min="2572" max="2572" width="10.28515625" style="1" bestFit="1" customWidth="1"/>
    <col min="2573" max="2573" width="10.140625" style="1" bestFit="1" customWidth="1"/>
    <col min="2574" max="2574" width="11.85546875" style="1" bestFit="1" customWidth="1"/>
    <col min="2575" max="2816" width="9.140625" style="1"/>
    <col min="2817" max="2817" width="17.28515625" style="1" customWidth="1"/>
    <col min="2818" max="2823" width="9.85546875" style="1" customWidth="1"/>
    <col min="2824" max="2824" width="10.140625" style="1" customWidth="1"/>
    <col min="2825" max="2825" width="11" style="1" customWidth="1"/>
    <col min="2826" max="2826" width="11.7109375" style="1" customWidth="1"/>
    <col min="2827" max="2827" width="11.42578125" style="1" customWidth="1"/>
    <col min="2828" max="2828" width="10.28515625" style="1" bestFit="1" customWidth="1"/>
    <col min="2829" max="2829" width="10.140625" style="1" bestFit="1" customWidth="1"/>
    <col min="2830" max="2830" width="11.85546875" style="1" bestFit="1" customWidth="1"/>
    <col min="2831" max="3072" width="9.140625" style="1"/>
    <col min="3073" max="3073" width="17.28515625" style="1" customWidth="1"/>
    <col min="3074" max="3079" width="9.85546875" style="1" customWidth="1"/>
    <col min="3080" max="3080" width="10.140625" style="1" customWidth="1"/>
    <col min="3081" max="3081" width="11" style="1" customWidth="1"/>
    <col min="3082" max="3082" width="11.7109375" style="1" customWidth="1"/>
    <col min="3083" max="3083" width="11.42578125" style="1" customWidth="1"/>
    <col min="3084" max="3084" width="10.28515625" style="1" bestFit="1" customWidth="1"/>
    <col min="3085" max="3085" width="10.140625" style="1" bestFit="1" customWidth="1"/>
    <col min="3086" max="3086" width="11.85546875" style="1" bestFit="1" customWidth="1"/>
    <col min="3087" max="3328" width="9.140625" style="1"/>
    <col min="3329" max="3329" width="17.28515625" style="1" customWidth="1"/>
    <col min="3330" max="3335" width="9.85546875" style="1" customWidth="1"/>
    <col min="3336" max="3336" width="10.140625" style="1" customWidth="1"/>
    <col min="3337" max="3337" width="11" style="1" customWidth="1"/>
    <col min="3338" max="3338" width="11.7109375" style="1" customWidth="1"/>
    <col min="3339" max="3339" width="11.42578125" style="1" customWidth="1"/>
    <col min="3340" max="3340" width="10.28515625" style="1" bestFit="1" customWidth="1"/>
    <col min="3341" max="3341" width="10.140625" style="1" bestFit="1" customWidth="1"/>
    <col min="3342" max="3342" width="11.85546875" style="1" bestFit="1" customWidth="1"/>
    <col min="3343" max="3584" width="9.140625" style="1"/>
    <col min="3585" max="3585" width="17.28515625" style="1" customWidth="1"/>
    <col min="3586" max="3591" width="9.85546875" style="1" customWidth="1"/>
    <col min="3592" max="3592" width="10.140625" style="1" customWidth="1"/>
    <col min="3593" max="3593" width="11" style="1" customWidth="1"/>
    <col min="3594" max="3594" width="11.7109375" style="1" customWidth="1"/>
    <col min="3595" max="3595" width="11.42578125" style="1" customWidth="1"/>
    <col min="3596" max="3596" width="10.28515625" style="1" bestFit="1" customWidth="1"/>
    <col min="3597" max="3597" width="10.140625" style="1" bestFit="1" customWidth="1"/>
    <col min="3598" max="3598" width="11.85546875" style="1" bestFit="1" customWidth="1"/>
    <col min="3599" max="3840" width="9.140625" style="1"/>
    <col min="3841" max="3841" width="17.28515625" style="1" customWidth="1"/>
    <col min="3842" max="3847" width="9.85546875" style="1" customWidth="1"/>
    <col min="3848" max="3848" width="10.140625" style="1" customWidth="1"/>
    <col min="3849" max="3849" width="11" style="1" customWidth="1"/>
    <col min="3850" max="3850" width="11.7109375" style="1" customWidth="1"/>
    <col min="3851" max="3851" width="11.42578125" style="1" customWidth="1"/>
    <col min="3852" max="3852" width="10.28515625" style="1" bestFit="1" customWidth="1"/>
    <col min="3853" max="3853" width="10.140625" style="1" bestFit="1" customWidth="1"/>
    <col min="3854" max="3854" width="11.85546875" style="1" bestFit="1" customWidth="1"/>
    <col min="3855" max="4096" width="9.140625" style="1"/>
    <col min="4097" max="4097" width="17.28515625" style="1" customWidth="1"/>
    <col min="4098" max="4103" width="9.85546875" style="1" customWidth="1"/>
    <col min="4104" max="4104" width="10.140625" style="1" customWidth="1"/>
    <col min="4105" max="4105" width="11" style="1" customWidth="1"/>
    <col min="4106" max="4106" width="11.7109375" style="1" customWidth="1"/>
    <col min="4107" max="4107" width="11.42578125" style="1" customWidth="1"/>
    <col min="4108" max="4108" width="10.28515625" style="1" bestFit="1" customWidth="1"/>
    <col min="4109" max="4109" width="10.140625" style="1" bestFit="1" customWidth="1"/>
    <col min="4110" max="4110" width="11.85546875" style="1" bestFit="1" customWidth="1"/>
    <col min="4111" max="4352" width="9.140625" style="1"/>
    <col min="4353" max="4353" width="17.28515625" style="1" customWidth="1"/>
    <col min="4354" max="4359" width="9.85546875" style="1" customWidth="1"/>
    <col min="4360" max="4360" width="10.140625" style="1" customWidth="1"/>
    <col min="4361" max="4361" width="11" style="1" customWidth="1"/>
    <col min="4362" max="4362" width="11.7109375" style="1" customWidth="1"/>
    <col min="4363" max="4363" width="11.42578125" style="1" customWidth="1"/>
    <col min="4364" max="4364" width="10.28515625" style="1" bestFit="1" customWidth="1"/>
    <col min="4365" max="4365" width="10.140625" style="1" bestFit="1" customWidth="1"/>
    <col min="4366" max="4366" width="11.85546875" style="1" bestFit="1" customWidth="1"/>
    <col min="4367" max="4608" width="9.140625" style="1"/>
    <col min="4609" max="4609" width="17.28515625" style="1" customWidth="1"/>
    <col min="4610" max="4615" width="9.85546875" style="1" customWidth="1"/>
    <col min="4616" max="4616" width="10.140625" style="1" customWidth="1"/>
    <col min="4617" max="4617" width="11" style="1" customWidth="1"/>
    <col min="4618" max="4618" width="11.7109375" style="1" customWidth="1"/>
    <col min="4619" max="4619" width="11.42578125" style="1" customWidth="1"/>
    <col min="4620" max="4620" width="10.28515625" style="1" bestFit="1" customWidth="1"/>
    <col min="4621" max="4621" width="10.140625" style="1" bestFit="1" customWidth="1"/>
    <col min="4622" max="4622" width="11.85546875" style="1" bestFit="1" customWidth="1"/>
    <col min="4623" max="4864" width="9.140625" style="1"/>
    <col min="4865" max="4865" width="17.28515625" style="1" customWidth="1"/>
    <col min="4866" max="4871" width="9.85546875" style="1" customWidth="1"/>
    <col min="4872" max="4872" width="10.140625" style="1" customWidth="1"/>
    <col min="4873" max="4873" width="11" style="1" customWidth="1"/>
    <col min="4874" max="4874" width="11.7109375" style="1" customWidth="1"/>
    <col min="4875" max="4875" width="11.42578125" style="1" customWidth="1"/>
    <col min="4876" max="4876" width="10.28515625" style="1" bestFit="1" customWidth="1"/>
    <col min="4877" max="4877" width="10.140625" style="1" bestFit="1" customWidth="1"/>
    <col min="4878" max="4878" width="11.85546875" style="1" bestFit="1" customWidth="1"/>
    <col min="4879" max="5120" width="9.140625" style="1"/>
    <col min="5121" max="5121" width="17.28515625" style="1" customWidth="1"/>
    <col min="5122" max="5127" width="9.85546875" style="1" customWidth="1"/>
    <col min="5128" max="5128" width="10.140625" style="1" customWidth="1"/>
    <col min="5129" max="5129" width="11" style="1" customWidth="1"/>
    <col min="5130" max="5130" width="11.7109375" style="1" customWidth="1"/>
    <col min="5131" max="5131" width="11.42578125" style="1" customWidth="1"/>
    <col min="5132" max="5132" width="10.28515625" style="1" bestFit="1" customWidth="1"/>
    <col min="5133" max="5133" width="10.140625" style="1" bestFit="1" customWidth="1"/>
    <col min="5134" max="5134" width="11.85546875" style="1" bestFit="1" customWidth="1"/>
    <col min="5135" max="5376" width="9.140625" style="1"/>
    <col min="5377" max="5377" width="17.28515625" style="1" customWidth="1"/>
    <col min="5378" max="5383" width="9.85546875" style="1" customWidth="1"/>
    <col min="5384" max="5384" width="10.140625" style="1" customWidth="1"/>
    <col min="5385" max="5385" width="11" style="1" customWidth="1"/>
    <col min="5386" max="5386" width="11.7109375" style="1" customWidth="1"/>
    <col min="5387" max="5387" width="11.42578125" style="1" customWidth="1"/>
    <col min="5388" max="5388" width="10.28515625" style="1" bestFit="1" customWidth="1"/>
    <col min="5389" max="5389" width="10.140625" style="1" bestFit="1" customWidth="1"/>
    <col min="5390" max="5390" width="11.85546875" style="1" bestFit="1" customWidth="1"/>
    <col min="5391" max="5632" width="9.140625" style="1"/>
    <col min="5633" max="5633" width="17.28515625" style="1" customWidth="1"/>
    <col min="5634" max="5639" width="9.85546875" style="1" customWidth="1"/>
    <col min="5640" max="5640" width="10.140625" style="1" customWidth="1"/>
    <col min="5641" max="5641" width="11" style="1" customWidth="1"/>
    <col min="5642" max="5642" width="11.7109375" style="1" customWidth="1"/>
    <col min="5643" max="5643" width="11.42578125" style="1" customWidth="1"/>
    <col min="5644" max="5644" width="10.28515625" style="1" bestFit="1" customWidth="1"/>
    <col min="5645" max="5645" width="10.140625" style="1" bestFit="1" customWidth="1"/>
    <col min="5646" max="5646" width="11.85546875" style="1" bestFit="1" customWidth="1"/>
    <col min="5647" max="5888" width="9.140625" style="1"/>
    <col min="5889" max="5889" width="17.28515625" style="1" customWidth="1"/>
    <col min="5890" max="5895" width="9.85546875" style="1" customWidth="1"/>
    <col min="5896" max="5896" width="10.140625" style="1" customWidth="1"/>
    <col min="5897" max="5897" width="11" style="1" customWidth="1"/>
    <col min="5898" max="5898" width="11.7109375" style="1" customWidth="1"/>
    <col min="5899" max="5899" width="11.42578125" style="1" customWidth="1"/>
    <col min="5900" max="5900" width="10.28515625" style="1" bestFit="1" customWidth="1"/>
    <col min="5901" max="5901" width="10.140625" style="1" bestFit="1" customWidth="1"/>
    <col min="5902" max="5902" width="11.85546875" style="1" bestFit="1" customWidth="1"/>
    <col min="5903" max="6144" width="9.140625" style="1"/>
    <col min="6145" max="6145" width="17.28515625" style="1" customWidth="1"/>
    <col min="6146" max="6151" width="9.85546875" style="1" customWidth="1"/>
    <col min="6152" max="6152" width="10.140625" style="1" customWidth="1"/>
    <col min="6153" max="6153" width="11" style="1" customWidth="1"/>
    <col min="6154" max="6154" width="11.7109375" style="1" customWidth="1"/>
    <col min="6155" max="6155" width="11.42578125" style="1" customWidth="1"/>
    <col min="6156" max="6156" width="10.28515625" style="1" bestFit="1" customWidth="1"/>
    <col min="6157" max="6157" width="10.140625" style="1" bestFit="1" customWidth="1"/>
    <col min="6158" max="6158" width="11.85546875" style="1" bestFit="1" customWidth="1"/>
    <col min="6159" max="6400" width="9.140625" style="1"/>
    <col min="6401" max="6401" width="17.28515625" style="1" customWidth="1"/>
    <col min="6402" max="6407" width="9.85546875" style="1" customWidth="1"/>
    <col min="6408" max="6408" width="10.140625" style="1" customWidth="1"/>
    <col min="6409" max="6409" width="11" style="1" customWidth="1"/>
    <col min="6410" max="6410" width="11.7109375" style="1" customWidth="1"/>
    <col min="6411" max="6411" width="11.42578125" style="1" customWidth="1"/>
    <col min="6412" max="6412" width="10.28515625" style="1" bestFit="1" customWidth="1"/>
    <col min="6413" max="6413" width="10.140625" style="1" bestFit="1" customWidth="1"/>
    <col min="6414" max="6414" width="11.85546875" style="1" bestFit="1" customWidth="1"/>
    <col min="6415" max="6656" width="9.140625" style="1"/>
    <col min="6657" max="6657" width="17.28515625" style="1" customWidth="1"/>
    <col min="6658" max="6663" width="9.85546875" style="1" customWidth="1"/>
    <col min="6664" max="6664" width="10.140625" style="1" customWidth="1"/>
    <col min="6665" max="6665" width="11" style="1" customWidth="1"/>
    <col min="6666" max="6666" width="11.7109375" style="1" customWidth="1"/>
    <col min="6667" max="6667" width="11.42578125" style="1" customWidth="1"/>
    <col min="6668" max="6668" width="10.28515625" style="1" bestFit="1" customWidth="1"/>
    <col min="6669" max="6669" width="10.140625" style="1" bestFit="1" customWidth="1"/>
    <col min="6670" max="6670" width="11.85546875" style="1" bestFit="1" customWidth="1"/>
    <col min="6671" max="6912" width="9.140625" style="1"/>
    <col min="6913" max="6913" width="17.28515625" style="1" customWidth="1"/>
    <col min="6914" max="6919" width="9.85546875" style="1" customWidth="1"/>
    <col min="6920" max="6920" width="10.140625" style="1" customWidth="1"/>
    <col min="6921" max="6921" width="11" style="1" customWidth="1"/>
    <col min="6922" max="6922" width="11.7109375" style="1" customWidth="1"/>
    <col min="6923" max="6923" width="11.42578125" style="1" customWidth="1"/>
    <col min="6924" max="6924" width="10.28515625" style="1" bestFit="1" customWidth="1"/>
    <col min="6925" max="6925" width="10.140625" style="1" bestFit="1" customWidth="1"/>
    <col min="6926" max="6926" width="11.85546875" style="1" bestFit="1" customWidth="1"/>
    <col min="6927" max="7168" width="9.140625" style="1"/>
    <col min="7169" max="7169" width="17.28515625" style="1" customWidth="1"/>
    <col min="7170" max="7175" width="9.85546875" style="1" customWidth="1"/>
    <col min="7176" max="7176" width="10.140625" style="1" customWidth="1"/>
    <col min="7177" max="7177" width="11" style="1" customWidth="1"/>
    <col min="7178" max="7178" width="11.7109375" style="1" customWidth="1"/>
    <col min="7179" max="7179" width="11.42578125" style="1" customWidth="1"/>
    <col min="7180" max="7180" width="10.28515625" style="1" bestFit="1" customWidth="1"/>
    <col min="7181" max="7181" width="10.140625" style="1" bestFit="1" customWidth="1"/>
    <col min="7182" max="7182" width="11.85546875" style="1" bestFit="1" customWidth="1"/>
    <col min="7183" max="7424" width="9.140625" style="1"/>
    <col min="7425" max="7425" width="17.28515625" style="1" customWidth="1"/>
    <col min="7426" max="7431" width="9.85546875" style="1" customWidth="1"/>
    <col min="7432" max="7432" width="10.140625" style="1" customWidth="1"/>
    <col min="7433" max="7433" width="11" style="1" customWidth="1"/>
    <col min="7434" max="7434" width="11.7109375" style="1" customWidth="1"/>
    <col min="7435" max="7435" width="11.42578125" style="1" customWidth="1"/>
    <col min="7436" max="7436" width="10.28515625" style="1" bestFit="1" customWidth="1"/>
    <col min="7437" max="7437" width="10.140625" style="1" bestFit="1" customWidth="1"/>
    <col min="7438" max="7438" width="11.85546875" style="1" bestFit="1" customWidth="1"/>
    <col min="7439" max="7680" width="9.140625" style="1"/>
    <col min="7681" max="7681" width="17.28515625" style="1" customWidth="1"/>
    <col min="7682" max="7687" width="9.85546875" style="1" customWidth="1"/>
    <col min="7688" max="7688" width="10.140625" style="1" customWidth="1"/>
    <col min="7689" max="7689" width="11" style="1" customWidth="1"/>
    <col min="7690" max="7690" width="11.7109375" style="1" customWidth="1"/>
    <col min="7691" max="7691" width="11.42578125" style="1" customWidth="1"/>
    <col min="7692" max="7692" width="10.28515625" style="1" bestFit="1" customWidth="1"/>
    <col min="7693" max="7693" width="10.140625" style="1" bestFit="1" customWidth="1"/>
    <col min="7694" max="7694" width="11.85546875" style="1" bestFit="1" customWidth="1"/>
    <col min="7695" max="7936" width="9.140625" style="1"/>
    <col min="7937" max="7937" width="17.28515625" style="1" customWidth="1"/>
    <col min="7938" max="7943" width="9.85546875" style="1" customWidth="1"/>
    <col min="7944" max="7944" width="10.140625" style="1" customWidth="1"/>
    <col min="7945" max="7945" width="11" style="1" customWidth="1"/>
    <col min="7946" max="7946" width="11.7109375" style="1" customWidth="1"/>
    <col min="7947" max="7947" width="11.42578125" style="1" customWidth="1"/>
    <col min="7948" max="7948" width="10.28515625" style="1" bestFit="1" customWidth="1"/>
    <col min="7949" max="7949" width="10.140625" style="1" bestFit="1" customWidth="1"/>
    <col min="7950" max="7950" width="11.85546875" style="1" bestFit="1" customWidth="1"/>
    <col min="7951" max="8192" width="9.140625" style="1"/>
    <col min="8193" max="8193" width="17.28515625" style="1" customWidth="1"/>
    <col min="8194" max="8199" width="9.85546875" style="1" customWidth="1"/>
    <col min="8200" max="8200" width="10.140625" style="1" customWidth="1"/>
    <col min="8201" max="8201" width="11" style="1" customWidth="1"/>
    <col min="8202" max="8202" width="11.7109375" style="1" customWidth="1"/>
    <col min="8203" max="8203" width="11.42578125" style="1" customWidth="1"/>
    <col min="8204" max="8204" width="10.28515625" style="1" bestFit="1" customWidth="1"/>
    <col min="8205" max="8205" width="10.140625" style="1" bestFit="1" customWidth="1"/>
    <col min="8206" max="8206" width="11.85546875" style="1" bestFit="1" customWidth="1"/>
    <col min="8207" max="8448" width="9.140625" style="1"/>
    <col min="8449" max="8449" width="17.28515625" style="1" customWidth="1"/>
    <col min="8450" max="8455" width="9.85546875" style="1" customWidth="1"/>
    <col min="8456" max="8456" width="10.140625" style="1" customWidth="1"/>
    <col min="8457" max="8457" width="11" style="1" customWidth="1"/>
    <col min="8458" max="8458" width="11.7109375" style="1" customWidth="1"/>
    <col min="8459" max="8459" width="11.42578125" style="1" customWidth="1"/>
    <col min="8460" max="8460" width="10.28515625" style="1" bestFit="1" customWidth="1"/>
    <col min="8461" max="8461" width="10.140625" style="1" bestFit="1" customWidth="1"/>
    <col min="8462" max="8462" width="11.85546875" style="1" bestFit="1" customWidth="1"/>
    <col min="8463" max="8704" width="9.140625" style="1"/>
    <col min="8705" max="8705" width="17.28515625" style="1" customWidth="1"/>
    <col min="8706" max="8711" width="9.85546875" style="1" customWidth="1"/>
    <col min="8712" max="8712" width="10.140625" style="1" customWidth="1"/>
    <col min="8713" max="8713" width="11" style="1" customWidth="1"/>
    <col min="8714" max="8714" width="11.7109375" style="1" customWidth="1"/>
    <col min="8715" max="8715" width="11.42578125" style="1" customWidth="1"/>
    <col min="8716" max="8716" width="10.28515625" style="1" bestFit="1" customWidth="1"/>
    <col min="8717" max="8717" width="10.140625" style="1" bestFit="1" customWidth="1"/>
    <col min="8718" max="8718" width="11.85546875" style="1" bestFit="1" customWidth="1"/>
    <col min="8719" max="8960" width="9.140625" style="1"/>
    <col min="8961" max="8961" width="17.28515625" style="1" customWidth="1"/>
    <col min="8962" max="8967" width="9.85546875" style="1" customWidth="1"/>
    <col min="8968" max="8968" width="10.140625" style="1" customWidth="1"/>
    <col min="8969" max="8969" width="11" style="1" customWidth="1"/>
    <col min="8970" max="8970" width="11.7109375" style="1" customWidth="1"/>
    <col min="8971" max="8971" width="11.42578125" style="1" customWidth="1"/>
    <col min="8972" max="8972" width="10.28515625" style="1" bestFit="1" customWidth="1"/>
    <col min="8973" max="8973" width="10.140625" style="1" bestFit="1" customWidth="1"/>
    <col min="8974" max="8974" width="11.85546875" style="1" bestFit="1" customWidth="1"/>
    <col min="8975" max="9216" width="9.140625" style="1"/>
    <col min="9217" max="9217" width="17.28515625" style="1" customWidth="1"/>
    <col min="9218" max="9223" width="9.85546875" style="1" customWidth="1"/>
    <col min="9224" max="9224" width="10.140625" style="1" customWidth="1"/>
    <col min="9225" max="9225" width="11" style="1" customWidth="1"/>
    <col min="9226" max="9226" width="11.7109375" style="1" customWidth="1"/>
    <col min="9227" max="9227" width="11.42578125" style="1" customWidth="1"/>
    <col min="9228" max="9228" width="10.28515625" style="1" bestFit="1" customWidth="1"/>
    <col min="9229" max="9229" width="10.140625" style="1" bestFit="1" customWidth="1"/>
    <col min="9230" max="9230" width="11.85546875" style="1" bestFit="1" customWidth="1"/>
    <col min="9231" max="9472" width="9.140625" style="1"/>
    <col min="9473" max="9473" width="17.28515625" style="1" customWidth="1"/>
    <col min="9474" max="9479" width="9.85546875" style="1" customWidth="1"/>
    <col min="9480" max="9480" width="10.140625" style="1" customWidth="1"/>
    <col min="9481" max="9481" width="11" style="1" customWidth="1"/>
    <col min="9482" max="9482" width="11.7109375" style="1" customWidth="1"/>
    <col min="9483" max="9483" width="11.42578125" style="1" customWidth="1"/>
    <col min="9484" max="9484" width="10.28515625" style="1" bestFit="1" customWidth="1"/>
    <col min="9485" max="9485" width="10.140625" style="1" bestFit="1" customWidth="1"/>
    <col min="9486" max="9486" width="11.85546875" style="1" bestFit="1" customWidth="1"/>
    <col min="9487" max="9728" width="9.140625" style="1"/>
    <col min="9729" max="9729" width="17.28515625" style="1" customWidth="1"/>
    <col min="9730" max="9735" width="9.85546875" style="1" customWidth="1"/>
    <col min="9736" max="9736" width="10.140625" style="1" customWidth="1"/>
    <col min="9737" max="9737" width="11" style="1" customWidth="1"/>
    <col min="9738" max="9738" width="11.7109375" style="1" customWidth="1"/>
    <col min="9739" max="9739" width="11.42578125" style="1" customWidth="1"/>
    <col min="9740" max="9740" width="10.28515625" style="1" bestFit="1" customWidth="1"/>
    <col min="9741" max="9741" width="10.140625" style="1" bestFit="1" customWidth="1"/>
    <col min="9742" max="9742" width="11.85546875" style="1" bestFit="1" customWidth="1"/>
    <col min="9743" max="9984" width="9.140625" style="1"/>
    <col min="9985" max="9985" width="17.28515625" style="1" customWidth="1"/>
    <col min="9986" max="9991" width="9.85546875" style="1" customWidth="1"/>
    <col min="9992" max="9992" width="10.140625" style="1" customWidth="1"/>
    <col min="9993" max="9993" width="11" style="1" customWidth="1"/>
    <col min="9994" max="9994" width="11.7109375" style="1" customWidth="1"/>
    <col min="9995" max="9995" width="11.42578125" style="1" customWidth="1"/>
    <col min="9996" max="9996" width="10.28515625" style="1" bestFit="1" customWidth="1"/>
    <col min="9997" max="9997" width="10.140625" style="1" bestFit="1" customWidth="1"/>
    <col min="9998" max="9998" width="11.85546875" style="1" bestFit="1" customWidth="1"/>
    <col min="9999" max="10240" width="9.140625" style="1"/>
    <col min="10241" max="10241" width="17.28515625" style="1" customWidth="1"/>
    <col min="10242" max="10247" width="9.85546875" style="1" customWidth="1"/>
    <col min="10248" max="10248" width="10.140625" style="1" customWidth="1"/>
    <col min="10249" max="10249" width="11" style="1" customWidth="1"/>
    <col min="10250" max="10250" width="11.7109375" style="1" customWidth="1"/>
    <col min="10251" max="10251" width="11.42578125" style="1" customWidth="1"/>
    <col min="10252" max="10252" width="10.28515625" style="1" bestFit="1" customWidth="1"/>
    <col min="10253" max="10253" width="10.140625" style="1" bestFit="1" customWidth="1"/>
    <col min="10254" max="10254" width="11.85546875" style="1" bestFit="1" customWidth="1"/>
    <col min="10255" max="10496" width="9.140625" style="1"/>
    <col min="10497" max="10497" width="17.28515625" style="1" customWidth="1"/>
    <col min="10498" max="10503" width="9.85546875" style="1" customWidth="1"/>
    <col min="10504" max="10504" width="10.140625" style="1" customWidth="1"/>
    <col min="10505" max="10505" width="11" style="1" customWidth="1"/>
    <col min="10506" max="10506" width="11.7109375" style="1" customWidth="1"/>
    <col min="10507" max="10507" width="11.42578125" style="1" customWidth="1"/>
    <col min="10508" max="10508" width="10.28515625" style="1" bestFit="1" customWidth="1"/>
    <col min="10509" max="10509" width="10.140625" style="1" bestFit="1" customWidth="1"/>
    <col min="10510" max="10510" width="11.85546875" style="1" bestFit="1" customWidth="1"/>
    <col min="10511" max="10752" width="9.140625" style="1"/>
    <col min="10753" max="10753" width="17.28515625" style="1" customWidth="1"/>
    <col min="10754" max="10759" width="9.85546875" style="1" customWidth="1"/>
    <col min="10760" max="10760" width="10.140625" style="1" customWidth="1"/>
    <col min="10761" max="10761" width="11" style="1" customWidth="1"/>
    <col min="10762" max="10762" width="11.7109375" style="1" customWidth="1"/>
    <col min="10763" max="10763" width="11.42578125" style="1" customWidth="1"/>
    <col min="10764" max="10764" width="10.28515625" style="1" bestFit="1" customWidth="1"/>
    <col min="10765" max="10765" width="10.140625" style="1" bestFit="1" customWidth="1"/>
    <col min="10766" max="10766" width="11.85546875" style="1" bestFit="1" customWidth="1"/>
    <col min="10767" max="11008" width="9.140625" style="1"/>
    <col min="11009" max="11009" width="17.28515625" style="1" customWidth="1"/>
    <col min="11010" max="11015" width="9.85546875" style="1" customWidth="1"/>
    <col min="11016" max="11016" width="10.140625" style="1" customWidth="1"/>
    <col min="11017" max="11017" width="11" style="1" customWidth="1"/>
    <col min="11018" max="11018" width="11.7109375" style="1" customWidth="1"/>
    <col min="11019" max="11019" width="11.42578125" style="1" customWidth="1"/>
    <col min="11020" max="11020" width="10.28515625" style="1" bestFit="1" customWidth="1"/>
    <col min="11021" max="11021" width="10.140625" style="1" bestFit="1" customWidth="1"/>
    <col min="11022" max="11022" width="11.85546875" style="1" bestFit="1" customWidth="1"/>
    <col min="11023" max="11264" width="9.140625" style="1"/>
    <col min="11265" max="11265" width="17.28515625" style="1" customWidth="1"/>
    <col min="11266" max="11271" width="9.85546875" style="1" customWidth="1"/>
    <col min="11272" max="11272" width="10.140625" style="1" customWidth="1"/>
    <col min="11273" max="11273" width="11" style="1" customWidth="1"/>
    <col min="11274" max="11274" width="11.7109375" style="1" customWidth="1"/>
    <col min="11275" max="11275" width="11.42578125" style="1" customWidth="1"/>
    <col min="11276" max="11276" width="10.28515625" style="1" bestFit="1" customWidth="1"/>
    <col min="11277" max="11277" width="10.140625" style="1" bestFit="1" customWidth="1"/>
    <col min="11278" max="11278" width="11.85546875" style="1" bestFit="1" customWidth="1"/>
    <col min="11279" max="11520" width="9.140625" style="1"/>
    <col min="11521" max="11521" width="17.28515625" style="1" customWidth="1"/>
    <col min="11522" max="11527" width="9.85546875" style="1" customWidth="1"/>
    <col min="11528" max="11528" width="10.140625" style="1" customWidth="1"/>
    <col min="11529" max="11529" width="11" style="1" customWidth="1"/>
    <col min="11530" max="11530" width="11.7109375" style="1" customWidth="1"/>
    <col min="11531" max="11531" width="11.42578125" style="1" customWidth="1"/>
    <col min="11532" max="11532" width="10.28515625" style="1" bestFit="1" customWidth="1"/>
    <col min="11533" max="11533" width="10.140625" style="1" bestFit="1" customWidth="1"/>
    <col min="11534" max="11534" width="11.85546875" style="1" bestFit="1" customWidth="1"/>
    <col min="11535" max="11776" width="9.140625" style="1"/>
    <col min="11777" max="11777" width="17.28515625" style="1" customWidth="1"/>
    <col min="11778" max="11783" width="9.85546875" style="1" customWidth="1"/>
    <col min="11784" max="11784" width="10.140625" style="1" customWidth="1"/>
    <col min="11785" max="11785" width="11" style="1" customWidth="1"/>
    <col min="11786" max="11786" width="11.7109375" style="1" customWidth="1"/>
    <col min="11787" max="11787" width="11.42578125" style="1" customWidth="1"/>
    <col min="11788" max="11788" width="10.28515625" style="1" bestFit="1" customWidth="1"/>
    <col min="11789" max="11789" width="10.140625" style="1" bestFit="1" customWidth="1"/>
    <col min="11790" max="11790" width="11.85546875" style="1" bestFit="1" customWidth="1"/>
    <col min="11791" max="12032" width="9.140625" style="1"/>
    <col min="12033" max="12033" width="17.28515625" style="1" customWidth="1"/>
    <col min="12034" max="12039" width="9.85546875" style="1" customWidth="1"/>
    <col min="12040" max="12040" width="10.140625" style="1" customWidth="1"/>
    <col min="12041" max="12041" width="11" style="1" customWidth="1"/>
    <col min="12042" max="12042" width="11.7109375" style="1" customWidth="1"/>
    <col min="12043" max="12043" width="11.42578125" style="1" customWidth="1"/>
    <col min="12044" max="12044" width="10.28515625" style="1" bestFit="1" customWidth="1"/>
    <col min="12045" max="12045" width="10.140625" style="1" bestFit="1" customWidth="1"/>
    <col min="12046" max="12046" width="11.85546875" style="1" bestFit="1" customWidth="1"/>
    <col min="12047" max="12288" width="9.140625" style="1"/>
    <col min="12289" max="12289" width="17.28515625" style="1" customWidth="1"/>
    <col min="12290" max="12295" width="9.85546875" style="1" customWidth="1"/>
    <col min="12296" max="12296" width="10.140625" style="1" customWidth="1"/>
    <col min="12297" max="12297" width="11" style="1" customWidth="1"/>
    <col min="12298" max="12298" width="11.7109375" style="1" customWidth="1"/>
    <col min="12299" max="12299" width="11.42578125" style="1" customWidth="1"/>
    <col min="12300" max="12300" width="10.28515625" style="1" bestFit="1" customWidth="1"/>
    <col min="12301" max="12301" width="10.140625" style="1" bestFit="1" customWidth="1"/>
    <col min="12302" max="12302" width="11.85546875" style="1" bestFit="1" customWidth="1"/>
    <col min="12303" max="12544" width="9.140625" style="1"/>
    <col min="12545" max="12545" width="17.28515625" style="1" customWidth="1"/>
    <col min="12546" max="12551" width="9.85546875" style="1" customWidth="1"/>
    <col min="12552" max="12552" width="10.140625" style="1" customWidth="1"/>
    <col min="12553" max="12553" width="11" style="1" customWidth="1"/>
    <col min="12554" max="12554" width="11.7109375" style="1" customWidth="1"/>
    <col min="12555" max="12555" width="11.42578125" style="1" customWidth="1"/>
    <col min="12556" max="12556" width="10.28515625" style="1" bestFit="1" customWidth="1"/>
    <col min="12557" max="12557" width="10.140625" style="1" bestFit="1" customWidth="1"/>
    <col min="12558" max="12558" width="11.85546875" style="1" bestFit="1" customWidth="1"/>
    <col min="12559" max="12800" width="9.140625" style="1"/>
    <col min="12801" max="12801" width="17.28515625" style="1" customWidth="1"/>
    <col min="12802" max="12807" width="9.85546875" style="1" customWidth="1"/>
    <col min="12808" max="12808" width="10.140625" style="1" customWidth="1"/>
    <col min="12809" max="12809" width="11" style="1" customWidth="1"/>
    <col min="12810" max="12810" width="11.7109375" style="1" customWidth="1"/>
    <col min="12811" max="12811" width="11.42578125" style="1" customWidth="1"/>
    <col min="12812" max="12812" width="10.28515625" style="1" bestFit="1" customWidth="1"/>
    <col min="12813" max="12813" width="10.140625" style="1" bestFit="1" customWidth="1"/>
    <col min="12814" max="12814" width="11.85546875" style="1" bestFit="1" customWidth="1"/>
    <col min="12815" max="13056" width="9.140625" style="1"/>
    <col min="13057" max="13057" width="17.28515625" style="1" customWidth="1"/>
    <col min="13058" max="13063" width="9.85546875" style="1" customWidth="1"/>
    <col min="13064" max="13064" width="10.140625" style="1" customWidth="1"/>
    <col min="13065" max="13065" width="11" style="1" customWidth="1"/>
    <col min="13066" max="13066" width="11.7109375" style="1" customWidth="1"/>
    <col min="13067" max="13067" width="11.42578125" style="1" customWidth="1"/>
    <col min="13068" max="13068" width="10.28515625" style="1" bestFit="1" customWidth="1"/>
    <col min="13069" max="13069" width="10.140625" style="1" bestFit="1" customWidth="1"/>
    <col min="13070" max="13070" width="11.85546875" style="1" bestFit="1" customWidth="1"/>
    <col min="13071" max="13312" width="9.140625" style="1"/>
    <col min="13313" max="13313" width="17.28515625" style="1" customWidth="1"/>
    <col min="13314" max="13319" width="9.85546875" style="1" customWidth="1"/>
    <col min="13320" max="13320" width="10.140625" style="1" customWidth="1"/>
    <col min="13321" max="13321" width="11" style="1" customWidth="1"/>
    <col min="13322" max="13322" width="11.7109375" style="1" customWidth="1"/>
    <col min="13323" max="13323" width="11.42578125" style="1" customWidth="1"/>
    <col min="13324" max="13324" width="10.28515625" style="1" bestFit="1" customWidth="1"/>
    <col min="13325" max="13325" width="10.140625" style="1" bestFit="1" customWidth="1"/>
    <col min="13326" max="13326" width="11.85546875" style="1" bestFit="1" customWidth="1"/>
    <col min="13327" max="13568" width="9.140625" style="1"/>
    <col min="13569" max="13569" width="17.28515625" style="1" customWidth="1"/>
    <col min="13570" max="13575" width="9.85546875" style="1" customWidth="1"/>
    <col min="13576" max="13576" width="10.140625" style="1" customWidth="1"/>
    <col min="13577" max="13577" width="11" style="1" customWidth="1"/>
    <col min="13578" max="13578" width="11.7109375" style="1" customWidth="1"/>
    <col min="13579" max="13579" width="11.42578125" style="1" customWidth="1"/>
    <col min="13580" max="13580" width="10.28515625" style="1" bestFit="1" customWidth="1"/>
    <col min="13581" max="13581" width="10.140625" style="1" bestFit="1" customWidth="1"/>
    <col min="13582" max="13582" width="11.85546875" style="1" bestFit="1" customWidth="1"/>
    <col min="13583" max="13824" width="9.140625" style="1"/>
    <col min="13825" max="13825" width="17.28515625" style="1" customWidth="1"/>
    <col min="13826" max="13831" width="9.85546875" style="1" customWidth="1"/>
    <col min="13832" max="13832" width="10.140625" style="1" customWidth="1"/>
    <col min="13833" max="13833" width="11" style="1" customWidth="1"/>
    <col min="13834" max="13834" width="11.7109375" style="1" customWidth="1"/>
    <col min="13835" max="13835" width="11.42578125" style="1" customWidth="1"/>
    <col min="13836" max="13836" width="10.28515625" style="1" bestFit="1" customWidth="1"/>
    <col min="13837" max="13837" width="10.140625" style="1" bestFit="1" customWidth="1"/>
    <col min="13838" max="13838" width="11.85546875" style="1" bestFit="1" customWidth="1"/>
    <col min="13839" max="14080" width="9.140625" style="1"/>
    <col min="14081" max="14081" width="17.28515625" style="1" customWidth="1"/>
    <col min="14082" max="14087" width="9.85546875" style="1" customWidth="1"/>
    <col min="14088" max="14088" width="10.140625" style="1" customWidth="1"/>
    <col min="14089" max="14089" width="11" style="1" customWidth="1"/>
    <col min="14090" max="14090" width="11.7109375" style="1" customWidth="1"/>
    <col min="14091" max="14091" width="11.42578125" style="1" customWidth="1"/>
    <col min="14092" max="14092" width="10.28515625" style="1" bestFit="1" customWidth="1"/>
    <col min="14093" max="14093" width="10.140625" style="1" bestFit="1" customWidth="1"/>
    <col min="14094" max="14094" width="11.85546875" style="1" bestFit="1" customWidth="1"/>
    <col min="14095" max="14336" width="9.140625" style="1"/>
    <col min="14337" max="14337" width="17.28515625" style="1" customWidth="1"/>
    <col min="14338" max="14343" width="9.85546875" style="1" customWidth="1"/>
    <col min="14344" max="14344" width="10.140625" style="1" customWidth="1"/>
    <col min="14345" max="14345" width="11" style="1" customWidth="1"/>
    <col min="14346" max="14346" width="11.7109375" style="1" customWidth="1"/>
    <col min="14347" max="14347" width="11.42578125" style="1" customWidth="1"/>
    <col min="14348" max="14348" width="10.28515625" style="1" bestFit="1" customWidth="1"/>
    <col min="14349" max="14349" width="10.140625" style="1" bestFit="1" customWidth="1"/>
    <col min="14350" max="14350" width="11.85546875" style="1" bestFit="1" customWidth="1"/>
    <col min="14351" max="14592" width="9.140625" style="1"/>
    <col min="14593" max="14593" width="17.28515625" style="1" customWidth="1"/>
    <col min="14594" max="14599" width="9.85546875" style="1" customWidth="1"/>
    <col min="14600" max="14600" width="10.140625" style="1" customWidth="1"/>
    <col min="14601" max="14601" width="11" style="1" customWidth="1"/>
    <col min="14602" max="14602" width="11.7109375" style="1" customWidth="1"/>
    <col min="14603" max="14603" width="11.42578125" style="1" customWidth="1"/>
    <col min="14604" max="14604" width="10.28515625" style="1" bestFit="1" customWidth="1"/>
    <col min="14605" max="14605" width="10.140625" style="1" bestFit="1" customWidth="1"/>
    <col min="14606" max="14606" width="11.85546875" style="1" bestFit="1" customWidth="1"/>
    <col min="14607" max="14848" width="9.140625" style="1"/>
    <col min="14849" max="14849" width="17.28515625" style="1" customWidth="1"/>
    <col min="14850" max="14855" width="9.85546875" style="1" customWidth="1"/>
    <col min="14856" max="14856" width="10.140625" style="1" customWidth="1"/>
    <col min="14857" max="14857" width="11" style="1" customWidth="1"/>
    <col min="14858" max="14858" width="11.7109375" style="1" customWidth="1"/>
    <col min="14859" max="14859" width="11.42578125" style="1" customWidth="1"/>
    <col min="14860" max="14860" width="10.28515625" style="1" bestFit="1" customWidth="1"/>
    <col min="14861" max="14861" width="10.140625" style="1" bestFit="1" customWidth="1"/>
    <col min="14862" max="14862" width="11.85546875" style="1" bestFit="1" customWidth="1"/>
    <col min="14863" max="15104" width="9.140625" style="1"/>
    <col min="15105" max="15105" width="17.28515625" style="1" customWidth="1"/>
    <col min="15106" max="15111" width="9.85546875" style="1" customWidth="1"/>
    <col min="15112" max="15112" width="10.140625" style="1" customWidth="1"/>
    <col min="15113" max="15113" width="11" style="1" customWidth="1"/>
    <col min="15114" max="15114" width="11.7109375" style="1" customWidth="1"/>
    <col min="15115" max="15115" width="11.42578125" style="1" customWidth="1"/>
    <col min="15116" max="15116" width="10.28515625" style="1" bestFit="1" customWidth="1"/>
    <col min="15117" max="15117" width="10.140625" style="1" bestFit="1" customWidth="1"/>
    <col min="15118" max="15118" width="11.85546875" style="1" bestFit="1" customWidth="1"/>
    <col min="15119" max="15360" width="9.140625" style="1"/>
    <col min="15361" max="15361" width="17.28515625" style="1" customWidth="1"/>
    <col min="15362" max="15367" width="9.85546875" style="1" customWidth="1"/>
    <col min="15368" max="15368" width="10.140625" style="1" customWidth="1"/>
    <col min="15369" max="15369" width="11" style="1" customWidth="1"/>
    <col min="15370" max="15370" width="11.7109375" style="1" customWidth="1"/>
    <col min="15371" max="15371" width="11.42578125" style="1" customWidth="1"/>
    <col min="15372" max="15372" width="10.28515625" style="1" bestFit="1" customWidth="1"/>
    <col min="15373" max="15373" width="10.140625" style="1" bestFit="1" customWidth="1"/>
    <col min="15374" max="15374" width="11.85546875" style="1" bestFit="1" customWidth="1"/>
    <col min="15375" max="15616" width="9.140625" style="1"/>
    <col min="15617" max="15617" width="17.28515625" style="1" customWidth="1"/>
    <col min="15618" max="15623" width="9.85546875" style="1" customWidth="1"/>
    <col min="15624" max="15624" width="10.140625" style="1" customWidth="1"/>
    <col min="15625" max="15625" width="11" style="1" customWidth="1"/>
    <col min="15626" max="15626" width="11.7109375" style="1" customWidth="1"/>
    <col min="15627" max="15627" width="11.42578125" style="1" customWidth="1"/>
    <col min="15628" max="15628" width="10.28515625" style="1" bestFit="1" customWidth="1"/>
    <col min="15629" max="15629" width="10.140625" style="1" bestFit="1" customWidth="1"/>
    <col min="15630" max="15630" width="11.85546875" style="1" bestFit="1" customWidth="1"/>
    <col min="15631" max="15872" width="9.140625" style="1"/>
    <col min="15873" max="15873" width="17.28515625" style="1" customWidth="1"/>
    <col min="15874" max="15879" width="9.85546875" style="1" customWidth="1"/>
    <col min="15880" max="15880" width="10.140625" style="1" customWidth="1"/>
    <col min="15881" max="15881" width="11" style="1" customWidth="1"/>
    <col min="15882" max="15882" width="11.7109375" style="1" customWidth="1"/>
    <col min="15883" max="15883" width="11.42578125" style="1" customWidth="1"/>
    <col min="15884" max="15884" width="10.28515625" style="1" bestFit="1" customWidth="1"/>
    <col min="15885" max="15885" width="10.140625" style="1" bestFit="1" customWidth="1"/>
    <col min="15886" max="15886" width="11.85546875" style="1" bestFit="1" customWidth="1"/>
    <col min="15887" max="16128" width="9.140625" style="1"/>
    <col min="16129" max="16129" width="17.28515625" style="1" customWidth="1"/>
    <col min="16130" max="16135" width="9.85546875" style="1" customWidth="1"/>
    <col min="16136" max="16136" width="10.140625" style="1" customWidth="1"/>
    <col min="16137" max="16137" width="11" style="1" customWidth="1"/>
    <col min="16138" max="16138" width="11.7109375" style="1" customWidth="1"/>
    <col min="16139" max="16139" width="11.42578125" style="1" customWidth="1"/>
    <col min="16140" max="16140" width="10.28515625" style="1" bestFit="1" customWidth="1"/>
    <col min="16141" max="16141" width="10.140625" style="1" bestFit="1" customWidth="1"/>
    <col min="16142" max="16142" width="11.85546875" style="1" bestFit="1" customWidth="1"/>
    <col min="16143" max="16384" width="9.140625" style="1"/>
  </cols>
  <sheetData>
    <row r="1" spans="1:17" ht="35.25">
      <c r="A1" s="851" t="s">
        <v>197</v>
      </c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</row>
    <row r="2" spans="1:17" ht="35.25">
      <c r="A2" s="852" t="s">
        <v>10</v>
      </c>
      <c r="B2" s="852"/>
      <c r="C2" s="852"/>
      <c r="D2" s="852"/>
      <c r="E2" s="852"/>
      <c r="F2" s="852"/>
      <c r="G2" s="852"/>
      <c r="H2" s="38" t="s">
        <v>244</v>
      </c>
      <c r="I2" s="750"/>
      <c r="K2" s="215"/>
      <c r="L2" s="215"/>
      <c r="M2" s="749"/>
      <c r="N2" s="749"/>
      <c r="Q2" s="1" t="s">
        <v>7</v>
      </c>
    </row>
    <row r="3" spans="1:17" ht="21" thickBot="1">
      <c r="A3" s="181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7" ht="21">
      <c r="A4" s="3" t="s">
        <v>12</v>
      </c>
      <c r="B4" s="28" t="s">
        <v>13</v>
      </c>
      <c r="C4" s="28" t="s">
        <v>14</v>
      </c>
      <c r="D4" s="28" t="s">
        <v>15</v>
      </c>
      <c r="E4" s="28" t="s">
        <v>16</v>
      </c>
      <c r="F4" s="28" t="s">
        <v>17</v>
      </c>
      <c r="G4" s="28" t="s">
        <v>18</v>
      </c>
      <c r="H4" s="29" t="s">
        <v>19</v>
      </c>
      <c r="I4" s="30" t="s">
        <v>20</v>
      </c>
      <c r="J4" s="760" t="s">
        <v>21</v>
      </c>
      <c r="K4" s="30" t="s">
        <v>22</v>
      </c>
      <c r="L4" s="29" t="s">
        <v>23</v>
      </c>
      <c r="M4" s="30" t="s">
        <v>24</v>
      </c>
      <c r="N4" s="658" t="s">
        <v>245</v>
      </c>
    </row>
    <row r="5" spans="1:17" ht="21.75" thickBot="1">
      <c r="A5" s="4" t="s">
        <v>25</v>
      </c>
      <c r="B5" s="31" t="s">
        <v>26</v>
      </c>
      <c r="C5" s="31" t="s">
        <v>26</v>
      </c>
      <c r="D5" s="31" t="s">
        <v>26</v>
      </c>
      <c r="E5" s="31" t="s">
        <v>26</v>
      </c>
      <c r="F5" s="31" t="s">
        <v>26</v>
      </c>
      <c r="G5" s="32" t="s">
        <v>26</v>
      </c>
      <c r="H5" s="33" t="s">
        <v>26</v>
      </c>
      <c r="I5" s="34" t="s">
        <v>26</v>
      </c>
      <c r="J5" s="761" t="s">
        <v>26</v>
      </c>
      <c r="K5" s="34" t="s">
        <v>26</v>
      </c>
      <c r="L5" s="33" t="s">
        <v>26</v>
      </c>
      <c r="M5" s="33" t="s">
        <v>26</v>
      </c>
      <c r="N5" s="183" t="s">
        <v>26</v>
      </c>
    </row>
    <row r="6" spans="1:17" ht="20.25">
      <c r="A6" s="5" t="s">
        <v>2</v>
      </c>
      <c r="B6" s="184">
        <v>0</v>
      </c>
      <c r="C6" s="184">
        <v>0</v>
      </c>
      <c r="D6" s="184">
        <v>0</v>
      </c>
      <c r="E6" s="184">
        <v>0</v>
      </c>
      <c r="F6" s="184">
        <v>0</v>
      </c>
      <c r="G6" s="711">
        <v>0</v>
      </c>
      <c r="H6" s="753">
        <v>0</v>
      </c>
      <c r="I6" s="185">
        <v>0</v>
      </c>
      <c r="J6" s="762">
        <v>0</v>
      </c>
      <c r="K6" s="185">
        <v>0</v>
      </c>
      <c r="L6" s="184">
        <v>0</v>
      </c>
      <c r="M6" s="184">
        <v>0</v>
      </c>
      <c r="N6" s="659">
        <f t="shared" ref="N6:N12" si="0">SUM(B6:M6)</f>
        <v>0</v>
      </c>
    </row>
    <row r="7" spans="1:17" ht="20.25">
      <c r="A7" s="6" t="s">
        <v>27</v>
      </c>
      <c r="B7" s="187">
        <v>0</v>
      </c>
      <c r="C7" s="187">
        <v>0</v>
      </c>
      <c r="D7" s="187">
        <v>0</v>
      </c>
      <c r="E7" s="184">
        <v>0</v>
      </c>
      <c r="F7" s="184">
        <v>0</v>
      </c>
      <c r="G7" s="711">
        <v>0</v>
      </c>
      <c r="H7" s="754">
        <v>0</v>
      </c>
      <c r="I7" s="185">
        <v>0</v>
      </c>
      <c r="J7" s="762">
        <v>0</v>
      </c>
      <c r="K7" s="185">
        <v>0</v>
      </c>
      <c r="L7" s="184">
        <v>0</v>
      </c>
      <c r="M7" s="184">
        <v>0</v>
      </c>
      <c r="N7" s="188">
        <f t="shared" si="0"/>
        <v>0</v>
      </c>
    </row>
    <row r="8" spans="1:17" ht="20.25">
      <c r="A8" s="6" t="s">
        <v>8</v>
      </c>
      <c r="B8" s="187">
        <v>0</v>
      </c>
      <c r="C8" s="187">
        <v>0</v>
      </c>
      <c r="D8" s="187">
        <v>0</v>
      </c>
      <c r="E8" s="184">
        <v>0</v>
      </c>
      <c r="F8" s="184">
        <v>0</v>
      </c>
      <c r="G8" s="711">
        <v>0</v>
      </c>
      <c r="H8" s="754">
        <v>0</v>
      </c>
      <c r="I8" s="185">
        <v>0</v>
      </c>
      <c r="J8" s="762">
        <v>0</v>
      </c>
      <c r="K8" s="185">
        <v>0</v>
      </c>
      <c r="L8" s="184">
        <v>0</v>
      </c>
      <c r="M8" s="184">
        <v>0</v>
      </c>
      <c r="N8" s="188">
        <f t="shared" si="0"/>
        <v>0</v>
      </c>
    </row>
    <row r="9" spans="1:17" ht="20.25">
      <c r="A9" s="6" t="s">
        <v>28</v>
      </c>
      <c r="B9" s="187">
        <v>0</v>
      </c>
      <c r="C9" s="187">
        <v>0</v>
      </c>
      <c r="D9" s="187">
        <v>0</v>
      </c>
      <c r="E9" s="184">
        <v>0</v>
      </c>
      <c r="F9" s="184">
        <v>0</v>
      </c>
      <c r="G9" s="711">
        <v>0</v>
      </c>
      <c r="H9" s="754">
        <v>0</v>
      </c>
      <c r="I9" s="185">
        <v>0</v>
      </c>
      <c r="J9" s="762">
        <v>0</v>
      </c>
      <c r="K9" s="185">
        <v>0</v>
      </c>
      <c r="L9" s="184">
        <v>0</v>
      </c>
      <c r="M9" s="184">
        <v>0</v>
      </c>
      <c r="N9" s="188">
        <f t="shared" si="0"/>
        <v>0</v>
      </c>
    </row>
    <row r="10" spans="1:17" ht="20.25">
      <c r="A10" s="6" t="s">
        <v>29</v>
      </c>
      <c r="B10" s="187">
        <v>0</v>
      </c>
      <c r="C10" s="187">
        <v>0</v>
      </c>
      <c r="D10" s="187">
        <v>0</v>
      </c>
      <c r="E10" s="184">
        <v>0</v>
      </c>
      <c r="F10" s="184">
        <v>0</v>
      </c>
      <c r="G10" s="711">
        <v>0</v>
      </c>
      <c r="H10" s="754">
        <v>0</v>
      </c>
      <c r="I10" s="185">
        <v>0</v>
      </c>
      <c r="J10" s="762">
        <v>0</v>
      </c>
      <c r="K10" s="185">
        <v>0</v>
      </c>
      <c r="L10" s="184">
        <v>0</v>
      </c>
      <c r="M10" s="184">
        <v>0</v>
      </c>
      <c r="N10" s="188">
        <f t="shared" si="0"/>
        <v>0</v>
      </c>
    </row>
    <row r="11" spans="1:17" ht="20.25">
      <c r="A11" s="6" t="s">
        <v>30</v>
      </c>
      <c r="B11" s="187">
        <v>0</v>
      </c>
      <c r="C11" s="187">
        <v>0</v>
      </c>
      <c r="D11" s="187">
        <v>0</v>
      </c>
      <c r="E11" s="184">
        <v>0</v>
      </c>
      <c r="F11" s="184">
        <v>0</v>
      </c>
      <c r="G11" s="711">
        <v>0</v>
      </c>
      <c r="H11" s="754">
        <v>0</v>
      </c>
      <c r="I11" s="185">
        <v>0</v>
      </c>
      <c r="J11" s="762">
        <v>0</v>
      </c>
      <c r="K11" s="185">
        <v>0</v>
      </c>
      <c r="L11" s="184">
        <v>0</v>
      </c>
      <c r="M11" s="184">
        <v>0</v>
      </c>
      <c r="N11" s="188">
        <f t="shared" si="0"/>
        <v>0</v>
      </c>
    </row>
    <row r="12" spans="1:17" ht="21" thickBot="1">
      <c r="A12" s="7" t="s">
        <v>31</v>
      </c>
      <c r="B12" s="189">
        <v>0</v>
      </c>
      <c r="C12" s="189">
        <v>0</v>
      </c>
      <c r="D12" s="189">
        <v>0</v>
      </c>
      <c r="E12" s="184">
        <v>0</v>
      </c>
      <c r="F12" s="184">
        <v>0</v>
      </c>
      <c r="G12" s="711">
        <v>0</v>
      </c>
      <c r="H12" s="754">
        <v>0</v>
      </c>
      <c r="I12" s="185">
        <v>0</v>
      </c>
      <c r="J12" s="762">
        <v>0</v>
      </c>
      <c r="K12" s="185">
        <v>0</v>
      </c>
      <c r="L12" s="184">
        <v>0</v>
      </c>
      <c r="M12" s="184">
        <v>0</v>
      </c>
      <c r="N12" s="188">
        <f t="shared" si="0"/>
        <v>0</v>
      </c>
    </row>
    <row r="13" spans="1:17" ht="24" thickBot="1">
      <c r="A13" s="39" t="s">
        <v>6</v>
      </c>
      <c r="B13" s="190">
        <f>SUM(B6:B12)</f>
        <v>0</v>
      </c>
      <c r="C13" s="190">
        <f t="shared" ref="C13:M13" si="1">SUM(C6:C12)</f>
        <v>0</v>
      </c>
      <c r="D13" s="190">
        <f t="shared" si="1"/>
        <v>0</v>
      </c>
      <c r="E13" s="190">
        <f t="shared" si="1"/>
        <v>0</v>
      </c>
      <c r="F13" s="190">
        <f t="shared" si="1"/>
        <v>0</v>
      </c>
      <c r="G13" s="190">
        <f t="shared" si="1"/>
        <v>0</v>
      </c>
      <c r="H13" s="190">
        <f t="shared" si="1"/>
        <v>0</v>
      </c>
      <c r="I13" s="190">
        <f t="shared" si="1"/>
        <v>0</v>
      </c>
      <c r="J13" s="708">
        <f t="shared" si="1"/>
        <v>0</v>
      </c>
      <c r="K13" s="190">
        <f t="shared" si="1"/>
        <v>0</v>
      </c>
      <c r="L13" s="190">
        <f t="shared" si="1"/>
        <v>0</v>
      </c>
      <c r="M13" s="190">
        <f t="shared" si="1"/>
        <v>0</v>
      </c>
      <c r="N13" s="191">
        <f>SUM(N6:N12)</f>
        <v>0</v>
      </c>
    </row>
    <row r="14" spans="1:17" ht="2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7" ht="21" thickBot="1">
      <c r="A15" s="181" t="s">
        <v>32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7" ht="21">
      <c r="A16" s="3" t="s">
        <v>12</v>
      </c>
      <c r="B16" s="29" t="s">
        <v>13</v>
      </c>
      <c r="C16" s="29" t="s">
        <v>14</v>
      </c>
      <c r="D16" s="29" t="s">
        <v>15</v>
      </c>
      <c r="E16" s="29" t="s">
        <v>16</v>
      </c>
      <c r="F16" s="28" t="s">
        <v>17</v>
      </c>
      <c r="G16" s="29" t="s">
        <v>18</v>
      </c>
      <c r="H16" s="29" t="s">
        <v>19</v>
      </c>
      <c r="I16" s="30" t="s">
        <v>20</v>
      </c>
      <c r="J16" s="760" t="s">
        <v>21</v>
      </c>
      <c r="K16" s="30" t="s">
        <v>22</v>
      </c>
      <c r="L16" s="29" t="s">
        <v>23</v>
      </c>
      <c r="M16" s="673" t="s">
        <v>24</v>
      </c>
      <c r="N16" s="182" t="str">
        <f>N4</f>
        <v>JAN-SEP</v>
      </c>
    </row>
    <row r="17" spans="1:14" ht="21.75" thickBot="1">
      <c r="A17" s="4" t="s">
        <v>25</v>
      </c>
      <c r="B17" s="35" t="s">
        <v>26</v>
      </c>
      <c r="C17" s="35" t="s">
        <v>26</v>
      </c>
      <c r="D17" s="35" t="s">
        <v>26</v>
      </c>
      <c r="E17" s="35" t="s">
        <v>26</v>
      </c>
      <c r="F17" s="36" t="s">
        <v>26</v>
      </c>
      <c r="G17" s="36" t="s">
        <v>26</v>
      </c>
      <c r="H17" s="35" t="s">
        <v>26</v>
      </c>
      <c r="I17" s="37" t="s">
        <v>26</v>
      </c>
      <c r="J17" s="763" t="s">
        <v>26</v>
      </c>
      <c r="K17" s="37" t="s">
        <v>26</v>
      </c>
      <c r="L17" s="35" t="s">
        <v>26</v>
      </c>
      <c r="M17" s="35" t="s">
        <v>26</v>
      </c>
      <c r="N17" s="192" t="s">
        <v>26</v>
      </c>
    </row>
    <row r="18" spans="1:14" ht="20.25">
      <c r="A18" s="5" t="s">
        <v>2</v>
      </c>
      <c r="B18" s="193">
        <v>69385</v>
      </c>
      <c r="C18" s="193">
        <v>69254</v>
      </c>
      <c r="D18" s="193">
        <v>79921</v>
      </c>
      <c r="E18" s="193">
        <v>52812</v>
      </c>
      <c r="F18" s="193">
        <v>77070</v>
      </c>
      <c r="G18" s="193">
        <v>73550</v>
      </c>
      <c r="H18" s="193">
        <v>61158</v>
      </c>
      <c r="I18" s="193">
        <v>63636</v>
      </c>
      <c r="J18" s="705">
        <v>54264</v>
      </c>
      <c r="K18" s="193"/>
      <c r="L18" s="193"/>
      <c r="M18" s="193"/>
      <c r="N18" s="194">
        <f t="shared" ref="N18:N24" si="2">SUM(B18:M18)</f>
        <v>601050</v>
      </c>
    </row>
    <row r="19" spans="1:14" ht="20.25">
      <c r="A19" s="6" t="s">
        <v>27</v>
      </c>
      <c r="B19" s="195">
        <v>0</v>
      </c>
      <c r="C19" s="195">
        <v>1</v>
      </c>
      <c r="D19" s="195">
        <v>0</v>
      </c>
      <c r="E19" s="195">
        <v>0</v>
      </c>
      <c r="F19" s="195">
        <v>0</v>
      </c>
      <c r="G19" s="195">
        <v>1</v>
      </c>
      <c r="H19" s="195">
        <v>1</v>
      </c>
      <c r="I19" s="195">
        <v>1</v>
      </c>
      <c r="J19" s="706">
        <v>0</v>
      </c>
      <c r="K19" s="195"/>
      <c r="L19" s="195"/>
      <c r="M19" s="195"/>
      <c r="N19" s="196">
        <f t="shared" si="2"/>
        <v>4</v>
      </c>
    </row>
    <row r="20" spans="1:14" ht="20.25">
      <c r="A20" s="6" t="s">
        <v>8</v>
      </c>
      <c r="B20" s="195">
        <v>3</v>
      </c>
      <c r="C20" s="195">
        <v>0</v>
      </c>
      <c r="D20" s="195">
        <v>0</v>
      </c>
      <c r="E20" s="195">
        <v>1</v>
      </c>
      <c r="F20" s="195">
        <v>0</v>
      </c>
      <c r="G20" s="195">
        <v>1</v>
      </c>
      <c r="H20" s="195">
        <v>0</v>
      </c>
      <c r="I20" s="195">
        <v>2</v>
      </c>
      <c r="J20" s="706">
        <v>0</v>
      </c>
      <c r="K20" s="195"/>
      <c r="L20" s="195"/>
      <c r="M20" s="195"/>
      <c r="N20" s="196">
        <f t="shared" si="2"/>
        <v>7</v>
      </c>
    </row>
    <row r="21" spans="1:14" ht="20.25">
      <c r="A21" s="6" t="s">
        <v>28</v>
      </c>
      <c r="B21" s="195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1</v>
      </c>
      <c r="H21" s="195">
        <v>0</v>
      </c>
      <c r="I21" s="195">
        <v>0</v>
      </c>
      <c r="J21" s="706">
        <v>1</v>
      </c>
      <c r="K21" s="195"/>
      <c r="L21" s="195"/>
      <c r="M21" s="195"/>
      <c r="N21" s="196">
        <f t="shared" si="2"/>
        <v>2</v>
      </c>
    </row>
    <row r="22" spans="1:14" ht="20.25">
      <c r="A22" s="6" t="s">
        <v>29</v>
      </c>
      <c r="B22" s="195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706">
        <v>0</v>
      </c>
      <c r="K22" s="195"/>
      <c r="L22" s="195"/>
      <c r="M22" s="195"/>
      <c r="N22" s="196">
        <f t="shared" si="2"/>
        <v>0</v>
      </c>
    </row>
    <row r="23" spans="1:14" ht="20.25">
      <c r="A23" s="6" t="s">
        <v>30</v>
      </c>
      <c r="B23" s="195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706">
        <v>0</v>
      </c>
      <c r="K23" s="195"/>
      <c r="L23" s="195"/>
      <c r="M23" s="195"/>
      <c r="N23" s="196">
        <f t="shared" si="2"/>
        <v>0</v>
      </c>
    </row>
    <row r="24" spans="1:14" ht="21" thickBot="1">
      <c r="A24" s="7" t="s">
        <v>31</v>
      </c>
      <c r="B24" s="197">
        <v>648</v>
      </c>
      <c r="C24" s="197">
        <v>676</v>
      </c>
      <c r="D24" s="197">
        <v>901</v>
      </c>
      <c r="E24" s="197">
        <v>480</v>
      </c>
      <c r="F24" s="197">
        <v>650</v>
      </c>
      <c r="G24" s="197">
        <v>670</v>
      </c>
      <c r="H24" s="197">
        <v>581</v>
      </c>
      <c r="I24" s="197">
        <v>633</v>
      </c>
      <c r="J24" s="707">
        <v>481</v>
      </c>
      <c r="K24" s="197"/>
      <c r="L24" s="197"/>
      <c r="M24" s="197"/>
      <c r="N24" s="196">
        <f t="shared" si="2"/>
        <v>5720</v>
      </c>
    </row>
    <row r="25" spans="1:14" ht="24" thickBot="1">
      <c r="A25" s="39" t="s">
        <v>6</v>
      </c>
      <c r="B25" s="190">
        <f t="shared" ref="B25:N25" si="3">SUM(B18:B24)</f>
        <v>70036</v>
      </c>
      <c r="C25" s="190">
        <f t="shared" si="3"/>
        <v>69931</v>
      </c>
      <c r="D25" s="190">
        <f t="shared" si="3"/>
        <v>80822</v>
      </c>
      <c r="E25" s="190">
        <f t="shared" si="3"/>
        <v>53293</v>
      </c>
      <c r="F25" s="190">
        <f t="shared" si="3"/>
        <v>77720</v>
      </c>
      <c r="G25" s="198">
        <f t="shared" si="3"/>
        <v>74223</v>
      </c>
      <c r="H25" s="190">
        <f t="shared" si="3"/>
        <v>61740</v>
      </c>
      <c r="I25" s="199">
        <f t="shared" si="3"/>
        <v>64272</v>
      </c>
      <c r="J25" s="708">
        <f t="shared" si="3"/>
        <v>54746</v>
      </c>
      <c r="K25" s="199">
        <f t="shared" si="3"/>
        <v>0</v>
      </c>
      <c r="L25" s="190">
        <f t="shared" si="3"/>
        <v>0</v>
      </c>
      <c r="M25" s="674">
        <f t="shared" si="3"/>
        <v>0</v>
      </c>
      <c r="N25" s="191">
        <f t="shared" si="3"/>
        <v>606783</v>
      </c>
    </row>
    <row r="26" spans="1:14" ht="21">
      <c r="A26" s="4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1"/>
    </row>
    <row r="27" spans="1:14" ht="21.75" thickBot="1">
      <c r="A27" s="202" t="s">
        <v>33</v>
      </c>
      <c r="B27" s="216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1"/>
    </row>
    <row r="28" spans="1:14" ht="21">
      <c r="A28" s="3" t="s">
        <v>12</v>
      </c>
      <c r="B28" s="29" t="s">
        <v>13</v>
      </c>
      <c r="C28" s="29" t="s">
        <v>14</v>
      </c>
      <c r="D28" s="29" t="s">
        <v>15</v>
      </c>
      <c r="E28" s="29" t="s">
        <v>16</v>
      </c>
      <c r="F28" s="28" t="s">
        <v>17</v>
      </c>
      <c r="G28" s="29" t="s">
        <v>18</v>
      </c>
      <c r="H28" s="29" t="s">
        <v>19</v>
      </c>
      <c r="I28" s="30" t="s">
        <v>20</v>
      </c>
      <c r="J28" s="760" t="s">
        <v>21</v>
      </c>
      <c r="K28" s="30" t="s">
        <v>22</v>
      </c>
      <c r="L28" s="29" t="s">
        <v>23</v>
      </c>
      <c r="M28" s="673" t="s">
        <v>24</v>
      </c>
      <c r="N28" s="182" t="str">
        <f>N4</f>
        <v>JAN-SEP</v>
      </c>
    </row>
    <row r="29" spans="1:14" ht="21.75" thickBot="1">
      <c r="A29" s="4" t="s">
        <v>25</v>
      </c>
      <c r="B29" s="35" t="s">
        <v>26</v>
      </c>
      <c r="C29" s="35" t="s">
        <v>26</v>
      </c>
      <c r="D29" s="35" t="s">
        <v>26</v>
      </c>
      <c r="E29" s="35" t="s">
        <v>26</v>
      </c>
      <c r="F29" s="36" t="s">
        <v>26</v>
      </c>
      <c r="G29" s="36" t="s">
        <v>26</v>
      </c>
      <c r="H29" s="35" t="s">
        <v>26</v>
      </c>
      <c r="I29" s="37" t="s">
        <v>26</v>
      </c>
      <c r="J29" s="763" t="s">
        <v>26</v>
      </c>
      <c r="K29" s="37" t="s">
        <v>26</v>
      </c>
      <c r="L29" s="35" t="s">
        <v>26</v>
      </c>
      <c r="M29" s="675" t="s">
        <v>26</v>
      </c>
      <c r="N29" s="192" t="s">
        <v>26</v>
      </c>
    </row>
    <row r="30" spans="1:14" ht="20.25">
      <c r="A30" s="5" t="s">
        <v>2</v>
      </c>
      <c r="B30" s="686">
        <v>32661</v>
      </c>
      <c r="C30" s="193">
        <v>30760</v>
      </c>
      <c r="D30" s="193">
        <v>33525</v>
      </c>
      <c r="E30" s="193">
        <v>23831</v>
      </c>
      <c r="F30" s="193">
        <v>39019</v>
      </c>
      <c r="G30" s="193">
        <v>36791</v>
      </c>
      <c r="H30" s="193">
        <v>28482</v>
      </c>
      <c r="I30" s="193">
        <v>30167</v>
      </c>
      <c r="J30" s="705">
        <v>29909</v>
      </c>
      <c r="K30" s="193"/>
      <c r="L30" s="193"/>
      <c r="M30" s="193"/>
      <c r="N30" s="712">
        <f t="shared" ref="N30:N36" si="4">SUM(B30:M30)</f>
        <v>285145</v>
      </c>
    </row>
    <row r="31" spans="1:14" ht="20.25">
      <c r="A31" s="6" t="s">
        <v>27</v>
      </c>
      <c r="B31" s="687">
        <v>15848</v>
      </c>
      <c r="C31" s="195">
        <v>17817</v>
      </c>
      <c r="D31" s="195">
        <v>20519</v>
      </c>
      <c r="E31" s="195">
        <v>14960</v>
      </c>
      <c r="F31" s="195">
        <v>20093</v>
      </c>
      <c r="G31" s="195">
        <v>21344</v>
      </c>
      <c r="H31" s="195">
        <v>17536</v>
      </c>
      <c r="I31" s="195">
        <v>19178</v>
      </c>
      <c r="J31" s="706">
        <v>16063</v>
      </c>
      <c r="K31" s="195"/>
      <c r="L31" s="195"/>
      <c r="M31" s="195"/>
      <c r="N31" s="713">
        <f t="shared" si="4"/>
        <v>163358</v>
      </c>
    </row>
    <row r="32" spans="1:14" ht="20.25">
      <c r="A32" s="6" t="s">
        <v>8</v>
      </c>
      <c r="B32" s="687">
        <v>466</v>
      </c>
      <c r="C32" s="195">
        <v>476</v>
      </c>
      <c r="D32" s="195">
        <v>738</v>
      </c>
      <c r="E32" s="195">
        <v>340</v>
      </c>
      <c r="F32" s="195">
        <v>558</v>
      </c>
      <c r="G32" s="195">
        <v>399</v>
      </c>
      <c r="H32" s="195">
        <v>669</v>
      </c>
      <c r="I32" s="195">
        <v>383</v>
      </c>
      <c r="J32" s="706">
        <v>485</v>
      </c>
      <c r="K32" s="195"/>
      <c r="L32" s="195"/>
      <c r="M32" s="195"/>
      <c r="N32" s="713">
        <f t="shared" si="4"/>
        <v>4514</v>
      </c>
    </row>
    <row r="33" spans="1:17" ht="20.25">
      <c r="A33" s="6" t="s">
        <v>28</v>
      </c>
      <c r="B33" s="687">
        <v>6</v>
      </c>
      <c r="C33" s="195">
        <v>9</v>
      </c>
      <c r="D33" s="195">
        <v>12</v>
      </c>
      <c r="E33" s="195">
        <v>12</v>
      </c>
      <c r="F33" s="195">
        <v>11</v>
      </c>
      <c r="G33" s="195">
        <v>18</v>
      </c>
      <c r="H33" s="195">
        <v>12</v>
      </c>
      <c r="I33" s="195">
        <v>11</v>
      </c>
      <c r="J33" s="706">
        <v>16</v>
      </c>
      <c r="K33" s="195"/>
      <c r="L33" s="195"/>
      <c r="M33" s="195"/>
      <c r="N33" s="713">
        <f t="shared" si="4"/>
        <v>107</v>
      </c>
    </row>
    <row r="34" spans="1:17" ht="20.25">
      <c r="A34" s="6" t="s">
        <v>29</v>
      </c>
      <c r="B34" s="687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706">
        <v>0</v>
      </c>
      <c r="K34" s="195"/>
      <c r="L34" s="195"/>
      <c r="M34" s="195"/>
      <c r="N34" s="713">
        <f t="shared" si="4"/>
        <v>0</v>
      </c>
    </row>
    <row r="35" spans="1:17" ht="20.25">
      <c r="A35" s="6" t="s">
        <v>30</v>
      </c>
      <c r="B35" s="688">
        <v>0</v>
      </c>
      <c r="C35" s="195">
        <v>0</v>
      </c>
      <c r="D35" s="195">
        <v>0</v>
      </c>
      <c r="E35" s="195">
        <v>0</v>
      </c>
      <c r="F35" s="195">
        <v>0</v>
      </c>
      <c r="G35" s="195">
        <v>0</v>
      </c>
      <c r="H35" s="195">
        <v>0</v>
      </c>
      <c r="I35" s="195">
        <v>0</v>
      </c>
      <c r="J35" s="706">
        <v>0</v>
      </c>
      <c r="K35" s="195"/>
      <c r="L35" s="195"/>
      <c r="M35" s="195"/>
      <c r="N35" s="714">
        <f t="shared" si="4"/>
        <v>0</v>
      </c>
    </row>
    <row r="36" spans="1:17" ht="21" thickBot="1">
      <c r="A36" s="7" t="s">
        <v>31</v>
      </c>
      <c r="B36" s="689">
        <v>1548</v>
      </c>
      <c r="C36" s="197">
        <v>1770</v>
      </c>
      <c r="D36" s="197">
        <v>2053</v>
      </c>
      <c r="E36" s="197">
        <v>1342</v>
      </c>
      <c r="F36" s="197">
        <v>1805</v>
      </c>
      <c r="G36" s="197">
        <v>1682</v>
      </c>
      <c r="H36" s="197">
        <v>1648</v>
      </c>
      <c r="I36" s="197">
        <v>1750</v>
      </c>
      <c r="J36" s="707">
        <v>1378</v>
      </c>
      <c r="K36" s="197"/>
      <c r="L36" s="197"/>
      <c r="M36" s="197"/>
      <c r="N36" s="715">
        <f t="shared" si="4"/>
        <v>14976</v>
      </c>
    </row>
    <row r="37" spans="1:17" s="81" customFormat="1" ht="24" thickBot="1">
      <c r="A37" s="39" t="s">
        <v>6</v>
      </c>
      <c r="B37" s="190">
        <f t="shared" ref="B37:N37" si="5">SUM(B30:B36)</f>
        <v>50529</v>
      </c>
      <c r="C37" s="190">
        <f t="shared" si="5"/>
        <v>50832</v>
      </c>
      <c r="D37" s="190">
        <f t="shared" si="5"/>
        <v>56847</v>
      </c>
      <c r="E37" s="190">
        <f t="shared" si="5"/>
        <v>40485</v>
      </c>
      <c r="F37" s="190">
        <f t="shared" si="5"/>
        <v>61486</v>
      </c>
      <c r="G37" s="190">
        <f t="shared" si="5"/>
        <v>60234</v>
      </c>
      <c r="H37" s="190">
        <f t="shared" si="5"/>
        <v>48347</v>
      </c>
      <c r="I37" s="190">
        <f t="shared" si="5"/>
        <v>51489</v>
      </c>
      <c r="J37" s="708">
        <f>SUM(J30:J36)</f>
        <v>47851</v>
      </c>
      <c r="K37" s="190">
        <f t="shared" si="5"/>
        <v>0</v>
      </c>
      <c r="L37" s="190">
        <f t="shared" si="5"/>
        <v>0</v>
      </c>
      <c r="M37" s="190">
        <f t="shared" si="5"/>
        <v>0</v>
      </c>
      <c r="N37" s="191">
        <f t="shared" si="5"/>
        <v>468100</v>
      </c>
    </row>
    <row r="38" spans="1:17" ht="23.25">
      <c r="A38" s="40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3"/>
    </row>
    <row r="39" spans="1:17" ht="21.75" thickBot="1">
      <c r="A39" s="202" t="s">
        <v>34</v>
      </c>
      <c r="B39" s="216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1"/>
    </row>
    <row r="40" spans="1:17" ht="21">
      <c r="A40" s="3" t="s">
        <v>12</v>
      </c>
      <c r="B40" s="29" t="s">
        <v>13</v>
      </c>
      <c r="C40" s="29" t="s">
        <v>14</v>
      </c>
      <c r="D40" s="29" t="s">
        <v>15</v>
      </c>
      <c r="E40" s="29" t="s">
        <v>16</v>
      </c>
      <c r="F40" s="28" t="s">
        <v>17</v>
      </c>
      <c r="G40" s="29" t="s">
        <v>18</v>
      </c>
      <c r="H40" s="29" t="s">
        <v>19</v>
      </c>
      <c r="I40" s="30" t="s">
        <v>20</v>
      </c>
      <c r="J40" s="760" t="s">
        <v>21</v>
      </c>
      <c r="K40" s="30" t="s">
        <v>22</v>
      </c>
      <c r="L40" s="29" t="s">
        <v>23</v>
      </c>
      <c r="M40" s="673" t="s">
        <v>24</v>
      </c>
      <c r="N40" s="182" t="str">
        <f>N4</f>
        <v>JAN-SEP</v>
      </c>
    </row>
    <row r="41" spans="1:17" ht="21.75" thickBot="1">
      <c r="A41" s="4" t="s">
        <v>25</v>
      </c>
      <c r="B41" s="35" t="s">
        <v>26</v>
      </c>
      <c r="C41" s="35" t="s">
        <v>26</v>
      </c>
      <c r="D41" s="35" t="s">
        <v>26</v>
      </c>
      <c r="E41" s="35" t="s">
        <v>26</v>
      </c>
      <c r="F41" s="36" t="s">
        <v>26</v>
      </c>
      <c r="G41" s="36" t="s">
        <v>26</v>
      </c>
      <c r="H41" s="35" t="s">
        <v>26</v>
      </c>
      <c r="I41" s="37" t="s">
        <v>26</v>
      </c>
      <c r="J41" s="763" t="s">
        <v>26</v>
      </c>
      <c r="K41" s="37" t="s">
        <v>26</v>
      </c>
      <c r="L41" s="35" t="s">
        <v>26</v>
      </c>
      <c r="M41" s="675" t="s">
        <v>26</v>
      </c>
      <c r="N41" s="192" t="s">
        <v>26</v>
      </c>
    </row>
    <row r="42" spans="1:17" ht="20.25">
      <c r="A42" s="5" t="s">
        <v>2</v>
      </c>
      <c r="B42" s="686">
        <v>23300</v>
      </c>
      <c r="C42" s="193">
        <v>25525</v>
      </c>
      <c r="D42" s="193">
        <v>26902</v>
      </c>
      <c r="E42" s="193">
        <v>16730</v>
      </c>
      <c r="F42" s="193">
        <v>24540</v>
      </c>
      <c r="G42" s="193">
        <v>24863</v>
      </c>
      <c r="H42" s="193">
        <v>21325</v>
      </c>
      <c r="I42" s="193">
        <v>23329</v>
      </c>
      <c r="J42" s="705">
        <v>21368</v>
      </c>
      <c r="K42" s="193"/>
      <c r="L42" s="193"/>
      <c r="M42" s="193"/>
      <c r="N42" s="712">
        <f t="shared" ref="N42:N48" si="6">SUM(B42:M42)</f>
        <v>207882</v>
      </c>
    </row>
    <row r="43" spans="1:17" ht="20.25">
      <c r="A43" s="6" t="s">
        <v>27</v>
      </c>
      <c r="B43" s="687">
        <v>3003</v>
      </c>
      <c r="C43" s="195">
        <v>3045</v>
      </c>
      <c r="D43" s="195">
        <v>3024</v>
      </c>
      <c r="E43" s="195">
        <v>2322</v>
      </c>
      <c r="F43" s="195">
        <v>3296</v>
      </c>
      <c r="G43" s="195">
        <v>3227</v>
      </c>
      <c r="H43" s="195">
        <v>3071</v>
      </c>
      <c r="I43" s="195">
        <v>3713</v>
      </c>
      <c r="J43" s="706">
        <v>3203</v>
      </c>
      <c r="K43" s="195"/>
      <c r="L43" s="195"/>
      <c r="M43" s="195"/>
      <c r="N43" s="713">
        <f t="shared" si="6"/>
        <v>27904</v>
      </c>
      <c r="Q43" s="1" t="s">
        <v>7</v>
      </c>
    </row>
    <row r="44" spans="1:17" ht="20.25">
      <c r="A44" s="6" t="s">
        <v>8</v>
      </c>
      <c r="B44" s="687">
        <v>36</v>
      </c>
      <c r="C44" s="195">
        <v>53</v>
      </c>
      <c r="D44" s="195">
        <v>43</v>
      </c>
      <c r="E44" s="195">
        <v>21</v>
      </c>
      <c r="F44" s="195">
        <v>47</v>
      </c>
      <c r="G44" s="195">
        <v>36</v>
      </c>
      <c r="H44" s="195">
        <v>55</v>
      </c>
      <c r="I44" s="195">
        <v>49</v>
      </c>
      <c r="J44" s="706">
        <v>17</v>
      </c>
      <c r="K44" s="195"/>
      <c r="L44" s="195"/>
      <c r="M44" s="195"/>
      <c r="N44" s="713">
        <f t="shared" si="6"/>
        <v>357</v>
      </c>
    </row>
    <row r="45" spans="1:17" ht="20.25">
      <c r="A45" s="6" t="s">
        <v>28</v>
      </c>
      <c r="B45" s="687">
        <v>95</v>
      </c>
      <c r="C45" s="195">
        <v>89</v>
      </c>
      <c r="D45" s="195">
        <v>137</v>
      </c>
      <c r="E45" s="195">
        <v>90</v>
      </c>
      <c r="F45" s="195">
        <v>145</v>
      </c>
      <c r="G45" s="195">
        <v>139</v>
      </c>
      <c r="H45" s="195">
        <v>111</v>
      </c>
      <c r="I45" s="195">
        <v>200</v>
      </c>
      <c r="J45" s="706">
        <v>115</v>
      </c>
      <c r="K45" s="195"/>
      <c r="L45" s="195"/>
      <c r="M45" s="195"/>
      <c r="N45" s="713">
        <f t="shared" si="6"/>
        <v>1121</v>
      </c>
    </row>
    <row r="46" spans="1:17" ht="20.25">
      <c r="A46" s="6" t="s">
        <v>29</v>
      </c>
      <c r="B46" s="687">
        <v>0</v>
      </c>
      <c r="C46" s="195">
        <v>0</v>
      </c>
      <c r="D46" s="195">
        <v>0</v>
      </c>
      <c r="E46" s="195">
        <v>0</v>
      </c>
      <c r="F46" s="195">
        <v>0</v>
      </c>
      <c r="G46" s="195">
        <v>0</v>
      </c>
      <c r="H46" s="195">
        <v>0</v>
      </c>
      <c r="I46" s="195">
        <v>0</v>
      </c>
      <c r="J46" s="706">
        <v>0</v>
      </c>
      <c r="K46" s="195"/>
      <c r="L46" s="195"/>
      <c r="M46" s="195"/>
      <c r="N46" s="713">
        <f t="shared" si="6"/>
        <v>0</v>
      </c>
    </row>
    <row r="47" spans="1:17" ht="20.25">
      <c r="A47" s="6" t="s">
        <v>30</v>
      </c>
      <c r="B47" s="688">
        <v>0</v>
      </c>
      <c r="C47" s="195">
        <v>0</v>
      </c>
      <c r="D47" s="195">
        <v>0</v>
      </c>
      <c r="E47" s="195">
        <v>0</v>
      </c>
      <c r="F47" s="195">
        <v>0</v>
      </c>
      <c r="G47" s="195">
        <v>0</v>
      </c>
      <c r="H47" s="195">
        <v>0</v>
      </c>
      <c r="I47" s="195">
        <v>0</v>
      </c>
      <c r="J47" s="706">
        <v>0</v>
      </c>
      <c r="K47" s="195"/>
      <c r="L47" s="195"/>
      <c r="M47" s="195"/>
      <c r="N47" s="714">
        <f t="shared" si="6"/>
        <v>0</v>
      </c>
    </row>
    <row r="48" spans="1:17" ht="21" thickBot="1">
      <c r="A48" s="7" t="s">
        <v>31</v>
      </c>
      <c r="B48" s="689">
        <v>5168</v>
      </c>
      <c r="C48" s="197">
        <v>5603</v>
      </c>
      <c r="D48" s="197">
        <v>7015</v>
      </c>
      <c r="E48" s="197">
        <v>4867</v>
      </c>
      <c r="F48" s="197">
        <v>6560</v>
      </c>
      <c r="G48" s="197">
        <v>6922</v>
      </c>
      <c r="H48" s="197">
        <v>7117</v>
      </c>
      <c r="I48" s="197">
        <v>6994</v>
      </c>
      <c r="J48" s="707">
        <v>5170</v>
      </c>
      <c r="K48" s="197"/>
      <c r="L48" s="197"/>
      <c r="M48" s="197"/>
      <c r="N48" s="715">
        <f t="shared" si="6"/>
        <v>55416</v>
      </c>
    </row>
    <row r="49" spans="1:17" s="81" customFormat="1" ht="24" thickBot="1">
      <c r="A49" s="39" t="s">
        <v>6</v>
      </c>
      <c r="B49" s="190">
        <f t="shared" ref="B49:N49" si="7">SUM(B42:B48)</f>
        <v>31602</v>
      </c>
      <c r="C49" s="190">
        <f t="shared" si="7"/>
        <v>34315</v>
      </c>
      <c r="D49" s="190">
        <f t="shared" si="7"/>
        <v>37121</v>
      </c>
      <c r="E49" s="190">
        <f t="shared" si="7"/>
        <v>24030</v>
      </c>
      <c r="F49" s="190">
        <f t="shared" si="7"/>
        <v>34588</v>
      </c>
      <c r="G49" s="190">
        <f t="shared" si="7"/>
        <v>35187</v>
      </c>
      <c r="H49" s="190">
        <f t="shared" si="7"/>
        <v>31679</v>
      </c>
      <c r="I49" s="190">
        <f t="shared" si="7"/>
        <v>34285</v>
      </c>
      <c r="J49" s="708">
        <f>SUM(J42:J48)</f>
        <v>29873</v>
      </c>
      <c r="K49" s="190">
        <f t="shared" si="7"/>
        <v>0</v>
      </c>
      <c r="L49" s="190">
        <f t="shared" si="7"/>
        <v>0</v>
      </c>
      <c r="M49" s="190">
        <f t="shared" si="7"/>
        <v>0</v>
      </c>
      <c r="N49" s="191">
        <f t="shared" si="7"/>
        <v>292680</v>
      </c>
    </row>
    <row r="50" spans="1:17" ht="23.25">
      <c r="A50" s="40"/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3"/>
    </row>
    <row r="51" spans="1:17" ht="21.75" thickBot="1">
      <c r="A51" s="202" t="s">
        <v>35</v>
      </c>
      <c r="B51" s="216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1"/>
    </row>
    <row r="52" spans="1:17" ht="21">
      <c r="A52" s="3" t="s">
        <v>12</v>
      </c>
      <c r="B52" s="29" t="s">
        <v>13</v>
      </c>
      <c r="C52" s="29" t="s">
        <v>14</v>
      </c>
      <c r="D52" s="29" t="s">
        <v>15</v>
      </c>
      <c r="E52" s="29" t="s">
        <v>16</v>
      </c>
      <c r="F52" s="28" t="s">
        <v>17</v>
      </c>
      <c r="G52" s="29" t="s">
        <v>18</v>
      </c>
      <c r="H52" s="29" t="s">
        <v>19</v>
      </c>
      <c r="I52" s="30" t="s">
        <v>20</v>
      </c>
      <c r="J52" s="760" t="s">
        <v>21</v>
      </c>
      <c r="K52" s="30" t="s">
        <v>22</v>
      </c>
      <c r="L52" s="29" t="s">
        <v>23</v>
      </c>
      <c r="M52" s="673" t="s">
        <v>24</v>
      </c>
      <c r="N52" s="182" t="str">
        <f>N4</f>
        <v>JAN-SEP</v>
      </c>
      <c r="Q52" s="1" t="s">
        <v>7</v>
      </c>
    </row>
    <row r="53" spans="1:17" ht="21.75" thickBot="1">
      <c r="A53" s="4" t="s">
        <v>25</v>
      </c>
      <c r="B53" s="35" t="s">
        <v>26</v>
      </c>
      <c r="C53" s="35" t="s">
        <v>26</v>
      </c>
      <c r="D53" s="35" t="s">
        <v>26</v>
      </c>
      <c r="E53" s="35" t="s">
        <v>26</v>
      </c>
      <c r="F53" s="36" t="s">
        <v>26</v>
      </c>
      <c r="G53" s="36" t="s">
        <v>26</v>
      </c>
      <c r="H53" s="35" t="s">
        <v>26</v>
      </c>
      <c r="I53" s="37" t="s">
        <v>26</v>
      </c>
      <c r="J53" s="763" t="s">
        <v>26</v>
      </c>
      <c r="K53" s="37" t="s">
        <v>26</v>
      </c>
      <c r="L53" s="35" t="s">
        <v>26</v>
      </c>
      <c r="M53" s="675" t="s">
        <v>26</v>
      </c>
      <c r="N53" s="192" t="s">
        <v>26</v>
      </c>
    </row>
    <row r="54" spans="1:17" ht="20.25">
      <c r="A54" s="5" t="s">
        <v>2</v>
      </c>
      <c r="B54" s="686">
        <v>3376</v>
      </c>
      <c r="C54" s="193">
        <v>3012</v>
      </c>
      <c r="D54" s="193">
        <v>3996</v>
      </c>
      <c r="E54" s="193">
        <v>2394</v>
      </c>
      <c r="F54" s="193">
        <v>5052</v>
      </c>
      <c r="G54" s="193">
        <v>5011</v>
      </c>
      <c r="H54" s="193">
        <v>4625</v>
      </c>
      <c r="I54" s="193">
        <v>5247</v>
      </c>
      <c r="J54" s="705">
        <v>4983</v>
      </c>
      <c r="K54" s="193"/>
      <c r="L54" s="193"/>
      <c r="M54" s="193"/>
      <c r="N54" s="712">
        <f t="shared" ref="N54:N60" si="8">SUM(B54:M54)</f>
        <v>37696</v>
      </c>
    </row>
    <row r="55" spans="1:17" ht="20.25">
      <c r="A55" s="6" t="s">
        <v>27</v>
      </c>
      <c r="B55" s="687">
        <v>1666</v>
      </c>
      <c r="C55" s="195">
        <v>2233</v>
      </c>
      <c r="D55" s="195">
        <v>2822</v>
      </c>
      <c r="E55" s="195">
        <v>1922</v>
      </c>
      <c r="F55" s="195">
        <v>2413</v>
      </c>
      <c r="G55" s="195">
        <v>2095</v>
      </c>
      <c r="H55" s="195">
        <v>1785</v>
      </c>
      <c r="I55" s="195">
        <v>1980</v>
      </c>
      <c r="J55" s="706">
        <v>1538</v>
      </c>
      <c r="K55" s="195"/>
      <c r="L55" s="195"/>
      <c r="M55" s="195"/>
      <c r="N55" s="713">
        <f t="shared" si="8"/>
        <v>18454</v>
      </c>
    </row>
    <row r="56" spans="1:17" ht="20.25">
      <c r="A56" s="6" t="s">
        <v>8</v>
      </c>
      <c r="B56" s="687">
        <v>27</v>
      </c>
      <c r="C56" s="195">
        <v>73</v>
      </c>
      <c r="D56" s="195">
        <v>27</v>
      </c>
      <c r="E56" s="195">
        <v>8</v>
      </c>
      <c r="F56" s="195">
        <v>35</v>
      </c>
      <c r="G56" s="195">
        <v>30</v>
      </c>
      <c r="H56" s="195">
        <v>14</v>
      </c>
      <c r="I56" s="195">
        <v>20</v>
      </c>
      <c r="J56" s="706">
        <v>8</v>
      </c>
      <c r="K56" s="195"/>
      <c r="L56" s="195"/>
      <c r="M56" s="195"/>
      <c r="N56" s="713">
        <f t="shared" si="8"/>
        <v>242</v>
      </c>
    </row>
    <row r="57" spans="1:17" ht="20.25">
      <c r="A57" s="6" t="s">
        <v>28</v>
      </c>
      <c r="B57" s="687">
        <v>52</v>
      </c>
      <c r="C57" s="195">
        <v>39</v>
      </c>
      <c r="D57" s="195">
        <v>53</v>
      </c>
      <c r="E57" s="195">
        <v>50</v>
      </c>
      <c r="F57" s="195">
        <v>72</v>
      </c>
      <c r="G57" s="195">
        <v>47</v>
      </c>
      <c r="H57" s="195">
        <v>50</v>
      </c>
      <c r="I57" s="195">
        <v>73</v>
      </c>
      <c r="J57" s="706">
        <v>40</v>
      </c>
      <c r="K57" s="195"/>
      <c r="L57" s="195"/>
      <c r="M57" s="195"/>
      <c r="N57" s="713">
        <f t="shared" si="8"/>
        <v>476</v>
      </c>
    </row>
    <row r="58" spans="1:17" ht="20.25">
      <c r="A58" s="6" t="s">
        <v>29</v>
      </c>
      <c r="B58" s="687">
        <v>0</v>
      </c>
      <c r="C58" s="195">
        <v>0</v>
      </c>
      <c r="D58" s="195">
        <v>0</v>
      </c>
      <c r="E58" s="195">
        <v>0</v>
      </c>
      <c r="F58" s="195">
        <v>0</v>
      </c>
      <c r="G58" s="195">
        <v>0</v>
      </c>
      <c r="H58" s="195">
        <v>0</v>
      </c>
      <c r="I58" s="195">
        <v>0</v>
      </c>
      <c r="J58" s="706">
        <v>0</v>
      </c>
      <c r="K58" s="195"/>
      <c r="L58" s="195"/>
      <c r="M58" s="195"/>
      <c r="N58" s="713">
        <f t="shared" si="8"/>
        <v>0</v>
      </c>
    </row>
    <row r="59" spans="1:17" ht="20.25">
      <c r="A59" s="6" t="s">
        <v>30</v>
      </c>
      <c r="B59" s="688">
        <v>17</v>
      </c>
      <c r="C59" s="195">
        <v>24</v>
      </c>
      <c r="D59" s="195">
        <v>15</v>
      </c>
      <c r="E59" s="195">
        <v>14</v>
      </c>
      <c r="F59" s="195">
        <v>19</v>
      </c>
      <c r="G59" s="195">
        <v>13</v>
      </c>
      <c r="H59" s="195">
        <v>18</v>
      </c>
      <c r="I59" s="195">
        <v>26</v>
      </c>
      <c r="J59" s="706">
        <v>11</v>
      </c>
      <c r="K59" s="195"/>
      <c r="L59" s="195"/>
      <c r="M59" s="195"/>
      <c r="N59" s="714">
        <f t="shared" si="8"/>
        <v>157</v>
      </c>
    </row>
    <row r="60" spans="1:17" ht="21" thickBot="1">
      <c r="A60" s="7" t="s">
        <v>31</v>
      </c>
      <c r="B60" s="689">
        <v>504</v>
      </c>
      <c r="C60" s="197">
        <v>813</v>
      </c>
      <c r="D60" s="197">
        <v>1119</v>
      </c>
      <c r="E60" s="197">
        <v>751</v>
      </c>
      <c r="F60" s="197">
        <v>1345</v>
      </c>
      <c r="G60" s="197">
        <v>1253</v>
      </c>
      <c r="H60" s="197">
        <v>1427</v>
      </c>
      <c r="I60" s="197">
        <v>1468</v>
      </c>
      <c r="J60" s="707">
        <v>1257</v>
      </c>
      <c r="K60" s="197"/>
      <c r="L60" s="197"/>
      <c r="M60" s="197"/>
      <c r="N60" s="715">
        <f t="shared" si="8"/>
        <v>9937</v>
      </c>
    </row>
    <row r="61" spans="1:17" s="81" customFormat="1" ht="24" thickBot="1">
      <c r="A61" s="39" t="s">
        <v>6</v>
      </c>
      <c r="B61" s="190">
        <f t="shared" ref="B61:N61" si="9">SUM(B54:B60)</f>
        <v>5642</v>
      </c>
      <c r="C61" s="190">
        <f t="shared" si="9"/>
        <v>6194</v>
      </c>
      <c r="D61" s="190">
        <f t="shared" si="9"/>
        <v>8032</v>
      </c>
      <c r="E61" s="190">
        <f t="shared" si="9"/>
        <v>5139</v>
      </c>
      <c r="F61" s="190">
        <f t="shared" si="9"/>
        <v>8936</v>
      </c>
      <c r="G61" s="190">
        <f t="shared" si="9"/>
        <v>8449</v>
      </c>
      <c r="H61" s="190">
        <f t="shared" si="9"/>
        <v>7919</v>
      </c>
      <c r="I61" s="190">
        <f t="shared" si="9"/>
        <v>8814</v>
      </c>
      <c r="J61" s="708">
        <f t="shared" si="9"/>
        <v>7837</v>
      </c>
      <c r="K61" s="190">
        <f t="shared" si="9"/>
        <v>0</v>
      </c>
      <c r="L61" s="190">
        <f t="shared" si="9"/>
        <v>0</v>
      </c>
      <c r="M61" s="190">
        <f t="shared" si="9"/>
        <v>0</v>
      </c>
      <c r="N61" s="191">
        <f t="shared" si="9"/>
        <v>66962</v>
      </c>
    </row>
    <row r="62" spans="1:17" ht="21">
      <c r="A62" s="40"/>
      <c r="B62" s="200"/>
      <c r="C62" s="200"/>
      <c r="D62" s="200" t="s">
        <v>7</v>
      </c>
      <c r="E62" s="200"/>
      <c r="F62" s="200"/>
      <c r="G62" s="200"/>
      <c r="H62" s="200"/>
      <c r="I62" s="200"/>
      <c r="J62" s="200"/>
      <c r="K62" s="200"/>
      <c r="L62" s="200"/>
      <c r="M62" s="200"/>
      <c r="N62" s="201"/>
    </row>
    <row r="63" spans="1:17" ht="21" thickBot="1">
      <c r="A63" s="181" t="s">
        <v>36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7" ht="21">
      <c r="A64" s="3" t="s">
        <v>12</v>
      </c>
      <c r="B64" s="29" t="s">
        <v>13</v>
      </c>
      <c r="C64" s="29" t="s">
        <v>14</v>
      </c>
      <c r="D64" s="29" t="s">
        <v>15</v>
      </c>
      <c r="E64" s="29" t="s">
        <v>16</v>
      </c>
      <c r="F64" s="28" t="s">
        <v>17</v>
      </c>
      <c r="G64" s="29" t="s">
        <v>18</v>
      </c>
      <c r="H64" s="29" t="s">
        <v>19</v>
      </c>
      <c r="I64" s="30" t="s">
        <v>20</v>
      </c>
      <c r="J64" s="760" t="s">
        <v>21</v>
      </c>
      <c r="K64" s="30" t="s">
        <v>22</v>
      </c>
      <c r="L64" s="29" t="s">
        <v>23</v>
      </c>
      <c r="M64" s="673" t="s">
        <v>24</v>
      </c>
      <c r="N64" s="182" t="str">
        <f>N4</f>
        <v>JAN-SEP</v>
      </c>
    </row>
    <row r="65" spans="1:256" ht="21.75" thickBot="1">
      <c r="A65" s="4" t="s">
        <v>25</v>
      </c>
      <c r="B65" s="35" t="s">
        <v>26</v>
      </c>
      <c r="C65" s="35" t="s">
        <v>26</v>
      </c>
      <c r="D65" s="35" t="s">
        <v>26</v>
      </c>
      <c r="E65" s="35" t="s">
        <v>26</v>
      </c>
      <c r="F65" s="36" t="s">
        <v>26</v>
      </c>
      <c r="G65" s="36" t="s">
        <v>26</v>
      </c>
      <c r="H65" s="35" t="s">
        <v>26</v>
      </c>
      <c r="I65" s="37" t="s">
        <v>26</v>
      </c>
      <c r="J65" s="763" t="s">
        <v>26</v>
      </c>
      <c r="K65" s="37" t="s">
        <v>26</v>
      </c>
      <c r="L65" s="35" t="s">
        <v>26</v>
      </c>
      <c r="M65" s="675" t="s">
        <v>26</v>
      </c>
      <c r="N65" s="192" t="s">
        <v>26</v>
      </c>
    </row>
    <row r="66" spans="1:256" ht="20.25">
      <c r="A66" s="5" t="s">
        <v>2</v>
      </c>
      <c r="B66" s="193">
        <v>642</v>
      </c>
      <c r="C66" s="193">
        <v>656</v>
      </c>
      <c r="D66" s="193">
        <v>763</v>
      </c>
      <c r="E66" s="193">
        <v>513</v>
      </c>
      <c r="F66" s="193">
        <v>707</v>
      </c>
      <c r="G66" s="193">
        <v>610</v>
      </c>
      <c r="H66" s="193">
        <v>581</v>
      </c>
      <c r="I66" s="193">
        <v>594</v>
      </c>
      <c r="J66" s="705">
        <v>465</v>
      </c>
      <c r="K66" s="193"/>
      <c r="L66" s="193"/>
      <c r="M66" s="193"/>
      <c r="N66" s="194">
        <f t="shared" ref="N66:N72" si="10">SUM(B66:M66)</f>
        <v>5531</v>
      </c>
    </row>
    <row r="67" spans="1:256" ht="20.25">
      <c r="A67" s="6" t="s">
        <v>27</v>
      </c>
      <c r="B67" s="195">
        <v>129</v>
      </c>
      <c r="C67" s="195">
        <v>132</v>
      </c>
      <c r="D67" s="195">
        <v>166</v>
      </c>
      <c r="E67" s="195">
        <v>104</v>
      </c>
      <c r="F67" s="195">
        <v>123</v>
      </c>
      <c r="G67" s="195">
        <v>114</v>
      </c>
      <c r="H67" s="195">
        <v>113</v>
      </c>
      <c r="I67" s="195">
        <v>158</v>
      </c>
      <c r="J67" s="706">
        <v>114</v>
      </c>
      <c r="K67" s="195"/>
      <c r="L67" s="195"/>
      <c r="M67" s="195"/>
      <c r="N67" s="196">
        <f t="shared" si="10"/>
        <v>1153</v>
      </c>
    </row>
    <row r="68" spans="1:256" ht="20.25">
      <c r="A68" s="6" t="s">
        <v>8</v>
      </c>
      <c r="B68" s="195">
        <v>9</v>
      </c>
      <c r="C68" s="195">
        <v>76</v>
      </c>
      <c r="D68" s="195">
        <v>35</v>
      </c>
      <c r="E68" s="195">
        <v>12</v>
      </c>
      <c r="F68" s="195">
        <v>29</v>
      </c>
      <c r="G68" s="195">
        <v>17</v>
      </c>
      <c r="H68" s="195">
        <v>16</v>
      </c>
      <c r="I68" s="195">
        <v>26</v>
      </c>
      <c r="J68" s="706">
        <v>18</v>
      </c>
      <c r="K68" s="195"/>
      <c r="L68" s="195"/>
      <c r="M68" s="195"/>
      <c r="N68" s="196">
        <f t="shared" si="10"/>
        <v>238</v>
      </c>
    </row>
    <row r="69" spans="1:256" ht="20.25">
      <c r="A69" s="6" t="s">
        <v>28</v>
      </c>
      <c r="B69" s="195">
        <v>73</v>
      </c>
      <c r="C69" s="195">
        <v>38</v>
      </c>
      <c r="D69" s="195">
        <v>56</v>
      </c>
      <c r="E69" s="195">
        <v>28</v>
      </c>
      <c r="F69" s="195">
        <v>44</v>
      </c>
      <c r="G69" s="195">
        <v>40</v>
      </c>
      <c r="H69" s="195">
        <v>32</v>
      </c>
      <c r="I69" s="195">
        <v>41</v>
      </c>
      <c r="J69" s="706">
        <v>33</v>
      </c>
      <c r="K69" s="195"/>
      <c r="L69" s="195"/>
      <c r="M69" s="195"/>
      <c r="N69" s="196">
        <f t="shared" si="10"/>
        <v>385</v>
      </c>
    </row>
    <row r="70" spans="1:256" ht="20.25">
      <c r="A70" s="6" t="s">
        <v>29</v>
      </c>
      <c r="B70" s="195">
        <v>58</v>
      </c>
      <c r="C70" s="195">
        <v>43</v>
      </c>
      <c r="D70" s="195">
        <v>50</v>
      </c>
      <c r="E70" s="195">
        <v>35</v>
      </c>
      <c r="F70" s="195">
        <v>49</v>
      </c>
      <c r="G70" s="195">
        <v>56</v>
      </c>
      <c r="H70" s="195">
        <v>38</v>
      </c>
      <c r="I70" s="195">
        <v>55</v>
      </c>
      <c r="J70" s="706">
        <v>35</v>
      </c>
      <c r="K70" s="195"/>
      <c r="L70" s="195"/>
      <c r="M70" s="195"/>
      <c r="N70" s="196">
        <f t="shared" si="10"/>
        <v>419</v>
      </c>
    </row>
    <row r="71" spans="1:256" ht="20.25">
      <c r="A71" s="6" t="s">
        <v>30</v>
      </c>
      <c r="B71" s="195">
        <v>128</v>
      </c>
      <c r="C71" s="195">
        <v>112</v>
      </c>
      <c r="D71" s="195">
        <v>85</v>
      </c>
      <c r="E71" s="195">
        <v>50</v>
      </c>
      <c r="F71" s="195">
        <v>67</v>
      </c>
      <c r="G71" s="195">
        <v>51</v>
      </c>
      <c r="H71" s="195">
        <v>66</v>
      </c>
      <c r="I71" s="195">
        <v>64</v>
      </c>
      <c r="J71" s="706">
        <v>57</v>
      </c>
      <c r="K71" s="195"/>
      <c r="L71" s="195"/>
      <c r="M71" s="195"/>
      <c r="N71" s="196">
        <f t="shared" si="10"/>
        <v>680</v>
      </c>
    </row>
    <row r="72" spans="1:256" ht="21" thickBot="1">
      <c r="A72" s="7" t="s">
        <v>31</v>
      </c>
      <c r="B72" s="197">
        <v>409</v>
      </c>
      <c r="C72" s="197">
        <v>518</v>
      </c>
      <c r="D72" s="197">
        <v>485</v>
      </c>
      <c r="E72" s="197">
        <v>270</v>
      </c>
      <c r="F72" s="197">
        <v>342</v>
      </c>
      <c r="G72" s="197">
        <v>384</v>
      </c>
      <c r="H72" s="197">
        <v>248</v>
      </c>
      <c r="I72" s="197">
        <v>325</v>
      </c>
      <c r="J72" s="707">
        <v>426</v>
      </c>
      <c r="K72" s="197"/>
      <c r="L72" s="197"/>
      <c r="M72" s="197"/>
      <c r="N72" s="196">
        <f t="shared" si="10"/>
        <v>3407</v>
      </c>
    </row>
    <row r="73" spans="1:256" s="81" customFormat="1" ht="24" thickBot="1">
      <c r="A73" s="39" t="s">
        <v>6</v>
      </c>
      <c r="B73" s="190">
        <f t="shared" ref="B73:N73" si="11">SUM(B66:B72)</f>
        <v>1448</v>
      </c>
      <c r="C73" s="190">
        <f t="shared" si="11"/>
        <v>1575</v>
      </c>
      <c r="D73" s="190">
        <f t="shared" si="11"/>
        <v>1640</v>
      </c>
      <c r="E73" s="190">
        <f t="shared" si="11"/>
        <v>1012</v>
      </c>
      <c r="F73" s="198">
        <f t="shared" si="11"/>
        <v>1361</v>
      </c>
      <c r="G73" s="198">
        <f t="shared" si="11"/>
        <v>1272</v>
      </c>
      <c r="H73" s="190">
        <f t="shared" si="11"/>
        <v>1094</v>
      </c>
      <c r="I73" s="199">
        <f t="shared" si="11"/>
        <v>1263</v>
      </c>
      <c r="J73" s="708">
        <f t="shared" si="11"/>
        <v>1148</v>
      </c>
      <c r="K73" s="199">
        <f t="shared" si="11"/>
        <v>0</v>
      </c>
      <c r="L73" s="190">
        <f>SUM(L66:L72)</f>
        <v>0</v>
      </c>
      <c r="M73" s="674">
        <f t="shared" si="11"/>
        <v>0</v>
      </c>
      <c r="N73" s="191">
        <f t="shared" si="11"/>
        <v>11813</v>
      </c>
    </row>
    <row r="74" spans="1:256" ht="23.25">
      <c r="A74" s="690"/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81"/>
      <c r="FG74" s="81"/>
      <c r="FH74" s="81"/>
      <c r="FI74" s="81"/>
      <c r="FJ74" s="81"/>
      <c r="FK74" s="81"/>
      <c r="FL74" s="81"/>
      <c r="FM74" s="81"/>
      <c r="FN74" s="81"/>
      <c r="FO74" s="81"/>
      <c r="FP74" s="81"/>
      <c r="FQ74" s="81"/>
      <c r="FR74" s="81"/>
      <c r="FS74" s="81"/>
      <c r="FT74" s="81"/>
      <c r="FU74" s="81"/>
      <c r="FV74" s="81"/>
      <c r="FW74" s="81"/>
      <c r="FX74" s="81"/>
      <c r="FY74" s="81"/>
      <c r="FZ74" s="81"/>
      <c r="GA74" s="81"/>
      <c r="GB74" s="81"/>
      <c r="GC74" s="81"/>
      <c r="GD74" s="81"/>
      <c r="GE74" s="81"/>
      <c r="GF74" s="81"/>
      <c r="GG74" s="81"/>
      <c r="GH74" s="81"/>
      <c r="GI74" s="81"/>
      <c r="GJ74" s="81"/>
      <c r="GK74" s="81"/>
      <c r="GL74" s="81"/>
      <c r="GM74" s="81"/>
      <c r="GN74" s="81"/>
      <c r="GO74" s="81"/>
      <c r="GP74" s="81"/>
      <c r="GQ74" s="81"/>
      <c r="GR74" s="81"/>
      <c r="GS74" s="81"/>
      <c r="GT74" s="81"/>
      <c r="GU74" s="81"/>
      <c r="GV74" s="81"/>
      <c r="GW74" s="81"/>
      <c r="GX74" s="81"/>
      <c r="GY74" s="81"/>
      <c r="GZ74" s="81"/>
      <c r="HA74" s="81"/>
      <c r="HB74" s="81"/>
      <c r="HC74" s="81"/>
      <c r="HD74" s="81"/>
      <c r="HE74" s="81"/>
      <c r="HF74" s="81"/>
      <c r="HG74" s="81"/>
      <c r="HH74" s="81"/>
      <c r="HI74" s="81"/>
      <c r="HJ74" s="81"/>
      <c r="HK74" s="81"/>
      <c r="HL74" s="81"/>
      <c r="HM74" s="81"/>
      <c r="HN74" s="81"/>
      <c r="HO74" s="81"/>
      <c r="HP74" s="81"/>
      <c r="HQ74" s="81"/>
      <c r="HR74" s="81"/>
      <c r="HS74" s="81"/>
      <c r="HT74" s="81"/>
      <c r="HU74" s="81"/>
      <c r="HV74" s="81"/>
      <c r="HW74" s="81"/>
      <c r="HX74" s="81"/>
      <c r="HY74" s="81"/>
      <c r="HZ74" s="81"/>
      <c r="IA74" s="81"/>
      <c r="IB74" s="81"/>
      <c r="IC74" s="81"/>
      <c r="ID74" s="81"/>
      <c r="IE74" s="81"/>
      <c r="IF74" s="81"/>
      <c r="IG74" s="81"/>
      <c r="IH74" s="81"/>
      <c r="II74" s="81"/>
      <c r="IJ74" s="81"/>
      <c r="IK74" s="81"/>
      <c r="IL74" s="81"/>
      <c r="IM74" s="81"/>
      <c r="IN74" s="81"/>
      <c r="IO74" s="81"/>
      <c r="IP74" s="81"/>
      <c r="IQ74" s="81"/>
      <c r="IR74" s="81"/>
      <c r="IS74" s="81"/>
      <c r="IT74" s="81"/>
      <c r="IU74" s="81"/>
      <c r="IV74" s="81"/>
    </row>
    <row r="75" spans="1:256" ht="2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256" ht="21" thickBot="1">
      <c r="A76" s="181" t="s">
        <v>37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256" ht="21">
      <c r="A77" s="3" t="s">
        <v>12</v>
      </c>
      <c r="B77" s="28" t="s">
        <v>13</v>
      </c>
      <c r="C77" s="28" t="s">
        <v>14</v>
      </c>
      <c r="D77" s="28" t="s">
        <v>15</v>
      </c>
      <c r="E77" s="28" t="s">
        <v>16</v>
      </c>
      <c r="F77" s="28" t="s">
        <v>17</v>
      </c>
      <c r="G77" s="29" t="s">
        <v>18</v>
      </c>
      <c r="H77" s="29" t="s">
        <v>19</v>
      </c>
      <c r="I77" s="30" t="s">
        <v>20</v>
      </c>
      <c r="J77" s="760" t="s">
        <v>21</v>
      </c>
      <c r="K77" s="30" t="s">
        <v>22</v>
      </c>
      <c r="L77" s="29" t="s">
        <v>23</v>
      </c>
      <c r="M77" s="30" t="s">
        <v>24</v>
      </c>
      <c r="N77" s="182" t="str">
        <f>N4</f>
        <v>JAN-SEP</v>
      </c>
    </row>
    <row r="78" spans="1:256" ht="21.75" thickBot="1">
      <c r="A78" s="4" t="s">
        <v>25</v>
      </c>
      <c r="B78" s="31" t="s">
        <v>26</v>
      </c>
      <c r="C78" s="31" t="s">
        <v>26</v>
      </c>
      <c r="D78" s="31" t="s">
        <v>26</v>
      </c>
      <c r="E78" s="31" t="s">
        <v>26</v>
      </c>
      <c r="F78" s="32" t="s">
        <v>26</v>
      </c>
      <c r="G78" s="36" t="s">
        <v>26</v>
      </c>
      <c r="H78" s="33" t="s">
        <v>26</v>
      </c>
      <c r="I78" s="34" t="s">
        <v>26</v>
      </c>
      <c r="J78" s="761" t="s">
        <v>26</v>
      </c>
      <c r="K78" s="34" t="s">
        <v>26</v>
      </c>
      <c r="L78" s="33" t="s">
        <v>26</v>
      </c>
      <c r="M78" s="34" t="s">
        <v>26</v>
      </c>
      <c r="N78" s="183" t="s">
        <v>26</v>
      </c>
    </row>
    <row r="79" spans="1:256" ht="20.25">
      <c r="A79" s="5" t="s">
        <v>2</v>
      </c>
      <c r="B79" s="41">
        <f t="shared" ref="B79:M86" si="12">B6+B18+B30+B42+B54+B66</f>
        <v>129364</v>
      </c>
      <c r="C79" s="41">
        <f t="shared" si="12"/>
        <v>129207</v>
      </c>
      <c r="D79" s="41">
        <f t="shared" si="12"/>
        <v>145107</v>
      </c>
      <c r="E79" s="41">
        <f t="shared" si="12"/>
        <v>96280</v>
      </c>
      <c r="F79" s="41">
        <f t="shared" si="12"/>
        <v>146388</v>
      </c>
      <c r="G79" s="41">
        <f t="shared" si="12"/>
        <v>140825</v>
      </c>
      <c r="H79" s="41">
        <f t="shared" si="12"/>
        <v>116171</v>
      </c>
      <c r="I79" s="41">
        <f t="shared" si="12"/>
        <v>122973</v>
      </c>
      <c r="J79" s="709">
        <f t="shared" si="12"/>
        <v>110989</v>
      </c>
      <c r="K79" s="41">
        <f t="shared" si="12"/>
        <v>0</v>
      </c>
      <c r="L79" s="41">
        <f t="shared" si="12"/>
        <v>0</v>
      </c>
      <c r="M79" s="41">
        <f t="shared" si="12"/>
        <v>0</v>
      </c>
      <c r="N79" s="186">
        <f t="shared" ref="N79:N85" si="13">SUM(B79:M79)</f>
        <v>1137304</v>
      </c>
    </row>
    <row r="80" spans="1:256" ht="20.25">
      <c r="A80" s="6" t="s">
        <v>27</v>
      </c>
      <c r="B80" s="41">
        <f t="shared" si="12"/>
        <v>20646</v>
      </c>
      <c r="C80" s="41">
        <f t="shared" si="12"/>
        <v>23228</v>
      </c>
      <c r="D80" s="41">
        <f t="shared" si="12"/>
        <v>26531</v>
      </c>
      <c r="E80" s="41">
        <f t="shared" si="12"/>
        <v>19308</v>
      </c>
      <c r="F80" s="41">
        <f t="shared" si="12"/>
        <v>25925</v>
      </c>
      <c r="G80" s="41">
        <f t="shared" si="12"/>
        <v>26781</v>
      </c>
      <c r="H80" s="41">
        <f t="shared" si="12"/>
        <v>22506</v>
      </c>
      <c r="I80" s="41">
        <f t="shared" si="12"/>
        <v>25030</v>
      </c>
      <c r="J80" s="709">
        <f t="shared" si="12"/>
        <v>20918</v>
      </c>
      <c r="K80" s="41">
        <f t="shared" si="12"/>
        <v>0</v>
      </c>
      <c r="L80" s="41">
        <f t="shared" si="12"/>
        <v>0</v>
      </c>
      <c r="M80" s="41">
        <f t="shared" si="12"/>
        <v>0</v>
      </c>
      <c r="N80" s="188">
        <f t="shared" si="13"/>
        <v>210873</v>
      </c>
    </row>
    <row r="81" spans="1:256" ht="20.25">
      <c r="A81" s="6" t="s">
        <v>8</v>
      </c>
      <c r="B81" s="41">
        <f>B8+B20+B32+B44+B56+B68</f>
        <v>541</v>
      </c>
      <c r="C81" s="41">
        <f t="shared" si="12"/>
        <v>678</v>
      </c>
      <c r="D81" s="41">
        <f t="shared" si="12"/>
        <v>843</v>
      </c>
      <c r="E81" s="41">
        <f t="shared" si="12"/>
        <v>382</v>
      </c>
      <c r="F81" s="41">
        <f t="shared" si="12"/>
        <v>669</v>
      </c>
      <c r="G81" s="41">
        <f t="shared" si="12"/>
        <v>483</v>
      </c>
      <c r="H81" s="41">
        <f t="shared" si="12"/>
        <v>754</v>
      </c>
      <c r="I81" s="41">
        <f t="shared" si="12"/>
        <v>480</v>
      </c>
      <c r="J81" s="709">
        <f>J8+J20+J32+J44+J56+J68</f>
        <v>528</v>
      </c>
      <c r="K81" s="41">
        <f t="shared" si="12"/>
        <v>0</v>
      </c>
      <c r="L81" s="41">
        <f t="shared" si="12"/>
        <v>0</v>
      </c>
      <c r="M81" s="41">
        <f t="shared" si="12"/>
        <v>0</v>
      </c>
      <c r="N81" s="188">
        <f t="shared" si="13"/>
        <v>5358</v>
      </c>
    </row>
    <row r="82" spans="1:256" ht="20.25">
      <c r="A82" s="6" t="s">
        <v>28</v>
      </c>
      <c r="B82" s="41">
        <f>B9+B21+B33+B45+B57+B69</f>
        <v>226</v>
      </c>
      <c r="C82" s="41">
        <f t="shared" si="12"/>
        <v>175</v>
      </c>
      <c r="D82" s="41">
        <f t="shared" si="12"/>
        <v>258</v>
      </c>
      <c r="E82" s="41">
        <f t="shared" si="12"/>
        <v>180</v>
      </c>
      <c r="F82" s="41">
        <f t="shared" si="12"/>
        <v>272</v>
      </c>
      <c r="G82" s="41">
        <f t="shared" si="12"/>
        <v>245</v>
      </c>
      <c r="H82" s="41">
        <f t="shared" si="12"/>
        <v>205</v>
      </c>
      <c r="I82" s="41">
        <f t="shared" si="12"/>
        <v>325</v>
      </c>
      <c r="J82" s="709">
        <f>J9+J21+J33+J45+J57+J69</f>
        <v>205</v>
      </c>
      <c r="K82" s="41">
        <f t="shared" si="12"/>
        <v>0</v>
      </c>
      <c r="L82" s="41">
        <f t="shared" si="12"/>
        <v>0</v>
      </c>
      <c r="M82" s="41">
        <f t="shared" si="12"/>
        <v>0</v>
      </c>
      <c r="N82" s="188">
        <f t="shared" si="13"/>
        <v>2091</v>
      </c>
    </row>
    <row r="83" spans="1:256" ht="20.25">
      <c r="A83" s="6" t="s">
        <v>29</v>
      </c>
      <c r="B83" s="41">
        <f>B10+B22+B34+B46+B58+B70</f>
        <v>58</v>
      </c>
      <c r="C83" s="41">
        <f t="shared" si="12"/>
        <v>43</v>
      </c>
      <c r="D83" s="41">
        <f t="shared" si="12"/>
        <v>50</v>
      </c>
      <c r="E83" s="41">
        <f t="shared" si="12"/>
        <v>35</v>
      </c>
      <c r="F83" s="41">
        <f t="shared" si="12"/>
        <v>49</v>
      </c>
      <c r="G83" s="41">
        <f t="shared" si="12"/>
        <v>56</v>
      </c>
      <c r="H83" s="41">
        <f t="shared" si="12"/>
        <v>38</v>
      </c>
      <c r="I83" s="41">
        <f t="shared" si="12"/>
        <v>55</v>
      </c>
      <c r="J83" s="709">
        <f>J10+J22+J34+J46+J58+J70</f>
        <v>35</v>
      </c>
      <c r="K83" s="41">
        <f t="shared" si="12"/>
        <v>0</v>
      </c>
      <c r="L83" s="41">
        <f t="shared" si="12"/>
        <v>0</v>
      </c>
      <c r="M83" s="41">
        <f t="shared" si="12"/>
        <v>0</v>
      </c>
      <c r="N83" s="188">
        <f t="shared" si="13"/>
        <v>419</v>
      </c>
    </row>
    <row r="84" spans="1:256" ht="20.25">
      <c r="A84" s="6" t="s">
        <v>30</v>
      </c>
      <c r="B84" s="41">
        <f>B11+B23+B35+B47+B59+B71</f>
        <v>145</v>
      </c>
      <c r="C84" s="41">
        <f t="shared" si="12"/>
        <v>136</v>
      </c>
      <c r="D84" s="41">
        <f t="shared" si="12"/>
        <v>100</v>
      </c>
      <c r="E84" s="41">
        <f t="shared" si="12"/>
        <v>64</v>
      </c>
      <c r="F84" s="41">
        <f t="shared" si="12"/>
        <v>86</v>
      </c>
      <c r="G84" s="41">
        <f t="shared" si="12"/>
        <v>64</v>
      </c>
      <c r="H84" s="41">
        <f t="shared" si="12"/>
        <v>84</v>
      </c>
      <c r="I84" s="41">
        <f t="shared" si="12"/>
        <v>90</v>
      </c>
      <c r="J84" s="709">
        <f>J11+J23+J35+J47+J59+J71</f>
        <v>68</v>
      </c>
      <c r="K84" s="41">
        <f t="shared" si="12"/>
        <v>0</v>
      </c>
      <c r="L84" s="41">
        <f t="shared" si="12"/>
        <v>0</v>
      </c>
      <c r="M84" s="41">
        <f t="shared" si="12"/>
        <v>0</v>
      </c>
      <c r="N84" s="188">
        <f t="shared" si="13"/>
        <v>837</v>
      </c>
    </row>
    <row r="85" spans="1:256" s="8" customFormat="1" ht="21" thickBot="1">
      <c r="A85" s="716" t="s">
        <v>31</v>
      </c>
      <c r="B85" s="717">
        <f>B12+B24+B36+B48+B60+B72</f>
        <v>8277</v>
      </c>
      <c r="C85" s="717">
        <f t="shared" si="12"/>
        <v>9380</v>
      </c>
      <c r="D85" s="717">
        <f t="shared" si="12"/>
        <v>11573</v>
      </c>
      <c r="E85" s="717">
        <f t="shared" si="12"/>
        <v>7710</v>
      </c>
      <c r="F85" s="717">
        <f t="shared" si="12"/>
        <v>10702</v>
      </c>
      <c r="G85" s="717">
        <f t="shared" si="12"/>
        <v>10911</v>
      </c>
      <c r="H85" s="717">
        <f t="shared" si="12"/>
        <v>11021</v>
      </c>
      <c r="I85" s="717">
        <f t="shared" si="12"/>
        <v>11170</v>
      </c>
      <c r="J85" s="718">
        <f>J12+J24+J36+J48+J60+J72</f>
        <v>8712</v>
      </c>
      <c r="K85" s="717">
        <f t="shared" si="12"/>
        <v>0</v>
      </c>
      <c r="L85" s="717">
        <f t="shared" si="12"/>
        <v>0</v>
      </c>
      <c r="M85" s="717">
        <f t="shared" si="12"/>
        <v>0</v>
      </c>
      <c r="N85" s="719">
        <f t="shared" si="13"/>
        <v>89456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24" thickBot="1">
      <c r="A86" s="720" t="s">
        <v>6</v>
      </c>
      <c r="B86" s="721">
        <f>SUM(B79:B85)</f>
        <v>159257</v>
      </c>
      <c r="C86" s="722">
        <f t="shared" si="12"/>
        <v>162847</v>
      </c>
      <c r="D86" s="722">
        <f t="shared" si="12"/>
        <v>184462</v>
      </c>
      <c r="E86" s="722">
        <f t="shared" si="12"/>
        <v>123959</v>
      </c>
      <c r="F86" s="722">
        <f t="shared" si="12"/>
        <v>184091</v>
      </c>
      <c r="G86" s="722">
        <f t="shared" si="12"/>
        <v>179365</v>
      </c>
      <c r="H86" s="722">
        <f t="shared" si="12"/>
        <v>150779</v>
      </c>
      <c r="I86" s="722">
        <f t="shared" si="12"/>
        <v>160123</v>
      </c>
      <c r="J86" s="723">
        <f t="shared" si="12"/>
        <v>141455</v>
      </c>
      <c r="K86" s="722">
        <f t="shared" si="12"/>
        <v>0</v>
      </c>
      <c r="L86" s="722">
        <f t="shared" si="12"/>
        <v>0</v>
      </c>
      <c r="M86" s="722">
        <f t="shared" si="12"/>
        <v>0</v>
      </c>
      <c r="N86" s="724">
        <f>SUM(N79:N85)</f>
        <v>1446338</v>
      </c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</row>
    <row r="89" spans="1:256">
      <c r="B89" s="42"/>
      <c r="C89" s="42"/>
      <c r="D89" s="42"/>
      <c r="E89" s="42"/>
    </row>
    <row r="91" spans="1:256">
      <c r="E91" s="42"/>
      <c r="K91" s="42"/>
    </row>
    <row r="92" spans="1:256">
      <c r="D92" s="42"/>
    </row>
  </sheetData>
  <mergeCells count="2">
    <mergeCell ref="A1:N1"/>
    <mergeCell ref="A2:G2"/>
  </mergeCells>
  <pageMargins left="0.45" right="0.45" top="0.25" bottom="0.25" header="0.3" footer="0.3"/>
  <pageSetup scale="6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17D5E-698C-4314-8756-6775FAF05B73}">
  <sheetPr>
    <pageSetUpPr fitToPage="1"/>
  </sheetPr>
  <dimension ref="A1:P128"/>
  <sheetViews>
    <sheetView zoomScale="90" zoomScaleNormal="90" workbookViewId="0">
      <selection activeCell="Q43" sqref="Q43"/>
    </sheetView>
  </sheetViews>
  <sheetFormatPr defaultColWidth="19.5703125" defaultRowHeight="14.45" customHeight="1"/>
  <cols>
    <col min="1" max="1" width="2.28515625" style="123" customWidth="1"/>
    <col min="2" max="3" width="0.140625" style="123" hidden="1" customWidth="1"/>
    <col min="4" max="4" width="16.85546875" style="123" customWidth="1"/>
    <col min="5" max="6" width="13.42578125" style="123" customWidth="1"/>
    <col min="7" max="7" width="8.42578125" style="123" customWidth="1"/>
    <col min="8" max="8" width="16.7109375" style="123" customWidth="1"/>
    <col min="9" max="10" width="13.42578125" style="123" customWidth="1"/>
    <col min="11" max="11" width="8.5703125" style="123" customWidth="1"/>
    <col min="12" max="12" width="16.7109375" style="124" customWidth="1"/>
    <col min="13" max="14" width="13.42578125" style="124" customWidth="1"/>
    <col min="15" max="16384" width="19.5703125" style="123"/>
  </cols>
  <sheetData>
    <row r="1" spans="4:16" s="117" customFormat="1" ht="9.75" customHeight="1">
      <c r="J1" s="118"/>
      <c r="L1" s="119"/>
      <c r="M1" s="119"/>
      <c r="N1" s="119"/>
    </row>
    <row r="2" spans="4:16" ht="14.45" customHeight="1">
      <c r="D2" s="120"/>
      <c r="E2" s="121"/>
      <c r="F2" s="121"/>
      <c r="G2" s="121"/>
      <c r="H2" s="121"/>
      <c r="I2" s="121"/>
      <c r="J2" s="122" t="s">
        <v>7</v>
      </c>
      <c r="N2" s="125"/>
    </row>
    <row r="3" spans="4:16" ht="14.45" customHeight="1">
      <c r="D3" s="120"/>
      <c r="E3" s="121"/>
      <c r="F3" s="121"/>
      <c r="G3" s="121"/>
      <c r="H3" s="121"/>
      <c r="I3" s="121"/>
      <c r="J3" s="122"/>
      <c r="N3" s="126"/>
    </row>
    <row r="4" spans="4:16" ht="14.45" customHeight="1">
      <c r="D4" s="127" t="s">
        <v>165</v>
      </c>
      <c r="E4" s="121"/>
      <c r="F4" s="121"/>
      <c r="H4" s="127" t="s">
        <v>166</v>
      </c>
      <c r="I4" s="128"/>
      <c r="J4" s="128"/>
      <c r="L4" s="127" t="s">
        <v>167</v>
      </c>
    </row>
    <row r="5" spans="4:16" ht="6.75" customHeight="1">
      <c r="D5" s="120"/>
      <c r="E5" s="121"/>
      <c r="F5" s="121"/>
      <c r="G5" s="124"/>
    </row>
    <row r="6" spans="4:16" ht="14.45" customHeight="1" thickBot="1">
      <c r="G6" s="124"/>
      <c r="H6" s="129" t="s">
        <v>168</v>
      </c>
      <c r="I6" s="124"/>
      <c r="J6" s="124"/>
      <c r="L6" s="129" t="s">
        <v>169</v>
      </c>
      <c r="M6" s="130"/>
      <c r="N6" s="130"/>
    </row>
    <row r="7" spans="4:16" ht="14.45" customHeight="1" thickBot="1">
      <c r="D7" s="131"/>
      <c r="E7" s="132" t="s">
        <v>241</v>
      </c>
      <c r="F7" s="133" t="s">
        <v>242</v>
      </c>
      <c r="G7" s="124"/>
      <c r="H7" s="124"/>
      <c r="I7" s="134" t="str">
        <f>+E7</f>
        <v>September</v>
      </c>
      <c r="J7" s="135" t="str">
        <f>+F38</f>
        <v>Jan-Sep 23</v>
      </c>
      <c r="M7" s="132" t="str">
        <f>+E7</f>
        <v>September</v>
      </c>
      <c r="N7" s="132" t="str">
        <f>+F7</f>
        <v>Jan-Sep 23</v>
      </c>
    </row>
    <row r="8" spans="4:16" ht="14.45" customHeight="1">
      <c r="D8" s="136" t="s">
        <v>205</v>
      </c>
      <c r="E8" s="137">
        <v>21141</v>
      </c>
      <c r="F8" s="137">
        <v>199292</v>
      </c>
      <c r="G8" s="124"/>
      <c r="H8" s="138" t="s">
        <v>205</v>
      </c>
      <c r="I8" s="139">
        <v>8691</v>
      </c>
      <c r="J8" s="139">
        <v>62324</v>
      </c>
      <c r="L8" s="138" t="s">
        <v>205</v>
      </c>
      <c r="M8" s="108">
        <v>706</v>
      </c>
      <c r="N8" s="108">
        <v>6747</v>
      </c>
    </row>
    <row r="9" spans="4:16" s="110" customFormat="1" ht="14.45" customHeight="1">
      <c r="D9" s="111" t="s">
        <v>227</v>
      </c>
      <c r="E9" s="112">
        <v>10898</v>
      </c>
      <c r="F9" s="112">
        <v>120294</v>
      </c>
      <c r="G9" s="113"/>
      <c r="H9" s="114" t="s">
        <v>206</v>
      </c>
      <c r="I9" s="115">
        <v>4173</v>
      </c>
      <c r="J9" s="115">
        <v>42209</v>
      </c>
      <c r="L9" s="114" t="s">
        <v>207</v>
      </c>
      <c r="M9" s="99">
        <v>352</v>
      </c>
      <c r="N9" s="99">
        <v>2631</v>
      </c>
    </row>
    <row r="10" spans="4:16" ht="14.45" customHeight="1">
      <c r="D10" s="140" t="s">
        <v>206</v>
      </c>
      <c r="E10" s="141">
        <v>9113</v>
      </c>
      <c r="F10" s="141">
        <v>69882</v>
      </c>
      <c r="G10" s="124"/>
      <c r="H10" s="142" t="s">
        <v>211</v>
      </c>
      <c r="I10" s="99">
        <v>703</v>
      </c>
      <c r="J10" s="99">
        <v>7135</v>
      </c>
      <c r="L10" s="142" t="s">
        <v>209</v>
      </c>
      <c r="M10" s="99">
        <v>3</v>
      </c>
      <c r="N10" s="99">
        <v>161</v>
      </c>
    </row>
    <row r="11" spans="4:16" ht="14.45" customHeight="1">
      <c r="D11" s="140" t="s">
        <v>210</v>
      </c>
      <c r="E11" s="141">
        <v>2109</v>
      </c>
      <c r="F11" s="141">
        <v>26552</v>
      </c>
      <c r="G11" s="124"/>
      <c r="H11" s="142" t="s">
        <v>208</v>
      </c>
      <c r="I11" s="99">
        <v>496</v>
      </c>
      <c r="J11" s="99">
        <v>6768</v>
      </c>
      <c r="L11" s="142" t="s">
        <v>171</v>
      </c>
      <c r="M11" s="98">
        <v>0</v>
      </c>
      <c r="N11" s="98">
        <v>0</v>
      </c>
    </row>
    <row r="12" spans="4:16" ht="14.45" customHeight="1">
      <c r="D12" s="140" t="s">
        <v>211</v>
      </c>
      <c r="E12" s="141">
        <v>1303</v>
      </c>
      <c r="F12" s="141">
        <v>12967</v>
      </c>
      <c r="G12" s="124"/>
      <c r="H12" s="142" t="s">
        <v>210</v>
      </c>
      <c r="I12" s="99">
        <v>438</v>
      </c>
      <c r="J12" s="99">
        <v>5119</v>
      </c>
      <c r="L12" s="142" t="s">
        <v>212</v>
      </c>
      <c r="M12" s="98">
        <v>0</v>
      </c>
      <c r="N12" s="98">
        <v>0</v>
      </c>
    </row>
    <row r="13" spans="4:16" ht="14.45" customHeight="1">
      <c r="D13" s="140" t="s">
        <v>209</v>
      </c>
      <c r="E13" s="141">
        <v>1247</v>
      </c>
      <c r="F13" s="141">
        <v>13732</v>
      </c>
      <c r="G13" s="124"/>
      <c r="H13" s="142" t="s">
        <v>209</v>
      </c>
      <c r="I13" s="99">
        <v>413</v>
      </c>
      <c r="J13" s="99">
        <v>4997</v>
      </c>
      <c r="L13" s="142" t="s">
        <v>213</v>
      </c>
      <c r="M13" s="98">
        <v>0</v>
      </c>
      <c r="N13" s="98">
        <v>0</v>
      </c>
    </row>
    <row r="14" spans="4:16" ht="14.45" customHeight="1" thickBot="1">
      <c r="D14" s="140" t="s">
        <v>232</v>
      </c>
      <c r="E14" s="141">
        <v>848</v>
      </c>
      <c r="F14" s="141">
        <v>7914</v>
      </c>
      <c r="G14" s="124"/>
      <c r="H14" s="142" t="s">
        <v>214</v>
      </c>
      <c r="I14" s="99">
        <v>0</v>
      </c>
      <c r="J14" s="99">
        <v>0</v>
      </c>
      <c r="L14" s="142" t="s">
        <v>170</v>
      </c>
      <c r="M14" s="98">
        <v>0</v>
      </c>
      <c r="N14" s="98">
        <v>0</v>
      </c>
    </row>
    <row r="15" spans="4:16" ht="14.45" customHeight="1" thickBot="1">
      <c r="D15" s="145" t="s">
        <v>208</v>
      </c>
      <c r="E15" s="146">
        <v>768</v>
      </c>
      <c r="F15" s="146">
        <v>9675</v>
      </c>
      <c r="G15" s="124"/>
      <c r="H15" s="143" t="s">
        <v>172</v>
      </c>
      <c r="I15" s="144">
        <f>SUM(I8:I14)</f>
        <v>14914</v>
      </c>
      <c r="J15" s="144">
        <f>SUM(J8:J14)</f>
        <v>128552</v>
      </c>
      <c r="L15" s="132" t="s">
        <v>6</v>
      </c>
      <c r="M15" s="148">
        <f>SUM(M8:M14)</f>
        <v>1061</v>
      </c>
      <c r="N15" s="148">
        <f>SUM(N8:N14)</f>
        <v>9539</v>
      </c>
    </row>
    <row r="16" spans="4:16" ht="14.45" customHeight="1" thickBot="1">
      <c r="D16" s="145" t="s">
        <v>214</v>
      </c>
      <c r="E16" s="149">
        <v>125</v>
      </c>
      <c r="F16" s="149">
        <v>1405</v>
      </c>
      <c r="G16" s="124" t="s">
        <v>7</v>
      </c>
      <c r="H16" s="147" t="s">
        <v>170</v>
      </c>
      <c r="I16" s="139">
        <v>1059</v>
      </c>
      <c r="J16" s="139">
        <v>7877</v>
      </c>
      <c r="O16" s="151"/>
      <c r="P16" s="151"/>
    </row>
    <row r="17" spans="1:16" ht="14.45" customHeight="1" thickBot="1">
      <c r="D17" s="143" t="s">
        <v>172</v>
      </c>
      <c r="E17" s="152">
        <f>SUM(E7:E16)</f>
        <v>47552</v>
      </c>
      <c r="F17" s="153">
        <f>SUM(F7:F16)</f>
        <v>461713</v>
      </c>
      <c r="G17" s="124"/>
      <c r="H17" s="150" t="s">
        <v>215</v>
      </c>
      <c r="I17" s="146">
        <v>954</v>
      </c>
      <c r="J17" s="146">
        <v>9507</v>
      </c>
      <c r="L17" s="129" t="s">
        <v>173</v>
      </c>
      <c r="O17" s="151"/>
      <c r="P17" s="151"/>
    </row>
    <row r="18" spans="1:16" ht="14.45" customHeight="1" thickBot="1">
      <c r="D18" s="136" t="s">
        <v>217</v>
      </c>
      <c r="E18" s="211">
        <v>3231</v>
      </c>
      <c r="F18" s="211">
        <v>18025</v>
      </c>
      <c r="G18" s="124"/>
      <c r="H18" s="142" t="s">
        <v>200</v>
      </c>
      <c r="I18" s="146">
        <v>618</v>
      </c>
      <c r="J18" s="146">
        <v>4321</v>
      </c>
      <c r="M18" s="132" t="str">
        <f>+E7</f>
        <v>September</v>
      </c>
      <c r="N18" s="154" t="str">
        <f>+F7</f>
        <v>Jan-Sep 23</v>
      </c>
      <c r="O18" s="151"/>
    </row>
    <row r="19" spans="1:16" ht="14.45" customHeight="1">
      <c r="D19" s="140" t="s">
        <v>216</v>
      </c>
      <c r="E19" s="212">
        <v>2948</v>
      </c>
      <c r="F19" s="212">
        <v>28786</v>
      </c>
      <c r="G19" s="124"/>
      <c r="H19" s="142" t="s">
        <v>216</v>
      </c>
      <c r="I19" s="146">
        <v>0</v>
      </c>
      <c r="J19" s="146">
        <v>0</v>
      </c>
      <c r="L19" s="138" t="s">
        <v>208</v>
      </c>
      <c r="M19" s="108">
        <v>163</v>
      </c>
      <c r="N19" s="108">
        <v>1953</v>
      </c>
    </row>
    <row r="20" spans="1:16" ht="14.45" customHeight="1">
      <c r="D20" s="155" t="s">
        <v>170</v>
      </c>
      <c r="E20" s="212">
        <v>2427</v>
      </c>
      <c r="F20" s="213">
        <v>19593</v>
      </c>
      <c r="G20" s="124" t="s">
        <v>7</v>
      </c>
      <c r="H20" s="142" t="s">
        <v>207</v>
      </c>
      <c r="I20" s="146">
        <v>0</v>
      </c>
      <c r="J20" s="146">
        <v>0</v>
      </c>
      <c r="L20" s="142" t="s">
        <v>219</v>
      </c>
      <c r="M20" s="99">
        <v>0</v>
      </c>
      <c r="N20" s="99">
        <v>0</v>
      </c>
    </row>
    <row r="21" spans="1:16" ht="14.45" customHeight="1">
      <c r="D21" s="140" t="s">
        <v>200</v>
      </c>
      <c r="E21" s="212">
        <v>1031</v>
      </c>
      <c r="F21" s="213">
        <v>9101</v>
      </c>
      <c r="G21" s="124"/>
      <c r="H21" s="142" t="s">
        <v>218</v>
      </c>
      <c r="I21" s="146">
        <v>0</v>
      </c>
      <c r="J21" s="146">
        <v>0</v>
      </c>
      <c r="L21" s="142" t="s">
        <v>171</v>
      </c>
      <c r="M21" s="99">
        <v>0</v>
      </c>
      <c r="N21" s="99">
        <v>0</v>
      </c>
    </row>
    <row r="22" spans="1:16" ht="14.45" customHeight="1">
      <c r="D22" s="145" t="s">
        <v>215</v>
      </c>
      <c r="E22" s="213">
        <v>954</v>
      </c>
      <c r="F22" s="213">
        <v>9507</v>
      </c>
      <c r="G22" s="124"/>
      <c r="H22" s="142" t="s">
        <v>220</v>
      </c>
      <c r="I22" s="146">
        <v>0</v>
      </c>
      <c r="J22" s="146">
        <v>0</v>
      </c>
      <c r="L22" s="142" t="s">
        <v>222</v>
      </c>
      <c r="M22" s="99">
        <v>0</v>
      </c>
      <c r="N22" s="99">
        <v>0</v>
      </c>
    </row>
    <row r="23" spans="1:16" ht="14.45" customHeight="1" thickBot="1">
      <c r="D23" s="158" t="s">
        <v>207</v>
      </c>
      <c r="E23" s="159">
        <v>515</v>
      </c>
      <c r="F23" s="159">
        <v>4080</v>
      </c>
      <c r="G23" s="124"/>
      <c r="H23" s="142" t="s">
        <v>221</v>
      </c>
      <c r="I23" s="146">
        <v>0</v>
      </c>
      <c r="J23" s="146">
        <v>0</v>
      </c>
      <c r="L23" s="142" t="s">
        <v>209</v>
      </c>
      <c r="M23" s="99">
        <v>0</v>
      </c>
      <c r="N23" s="99">
        <v>0</v>
      </c>
    </row>
    <row r="24" spans="1:16" ht="14.45" customHeight="1" thickBot="1">
      <c r="D24" s="160" t="s">
        <v>223</v>
      </c>
      <c r="E24" s="141">
        <v>125</v>
      </c>
      <c r="F24" s="141">
        <v>803</v>
      </c>
      <c r="G24" s="124"/>
      <c r="H24" s="142" t="s">
        <v>224</v>
      </c>
      <c r="I24" s="146">
        <v>1621</v>
      </c>
      <c r="J24" s="146">
        <v>2102</v>
      </c>
      <c r="L24" s="132" t="s">
        <v>6</v>
      </c>
      <c r="M24" s="144">
        <f>SUM(M19:M21)</f>
        <v>163</v>
      </c>
      <c r="N24" s="144">
        <f>SUM(N19:N21)</f>
        <v>1953</v>
      </c>
    </row>
    <row r="25" spans="1:16" ht="14.45" customHeight="1" thickBot="1">
      <c r="D25" s="670" t="s">
        <v>218</v>
      </c>
      <c r="E25" s="671">
        <v>42</v>
      </c>
      <c r="F25" s="672">
        <v>287</v>
      </c>
      <c r="G25" s="124"/>
      <c r="H25" s="143" t="s">
        <v>6</v>
      </c>
      <c r="I25" s="144">
        <f>SUM(I15:I24)</f>
        <v>19166</v>
      </c>
      <c r="J25" s="144">
        <f>SUM(J15:J24)</f>
        <v>152359</v>
      </c>
    </row>
    <row r="26" spans="1:16" ht="14.45" customHeight="1" thickBot="1">
      <c r="A26" s="123" t="s">
        <v>7</v>
      </c>
      <c r="D26" s="670" t="s">
        <v>243</v>
      </c>
      <c r="E26" s="671">
        <v>31</v>
      </c>
      <c r="F26" s="672">
        <v>31</v>
      </c>
      <c r="G26" s="124"/>
      <c r="L26" s="129" t="s">
        <v>175</v>
      </c>
      <c r="M26" s="130"/>
      <c r="N26" s="130"/>
    </row>
    <row r="27" spans="1:16" ht="14.45" customHeight="1" thickBot="1">
      <c r="D27" s="670" t="s">
        <v>176</v>
      </c>
      <c r="E27" s="671">
        <v>0</v>
      </c>
      <c r="F27" s="672">
        <v>0</v>
      </c>
      <c r="G27" s="124"/>
      <c r="L27" s="129"/>
      <c r="M27" s="694" t="str">
        <f t="shared" ref="M27:N27" si="0">M18</f>
        <v>September</v>
      </c>
      <c r="N27" s="695" t="str">
        <f t="shared" si="0"/>
        <v>Jan-Sep 23</v>
      </c>
    </row>
    <row r="28" spans="1:16" ht="15">
      <c r="D28" s="670" t="s">
        <v>225</v>
      </c>
      <c r="E28" s="671">
        <v>0</v>
      </c>
      <c r="F28" s="672">
        <v>0</v>
      </c>
      <c r="G28" s="124"/>
      <c r="L28" s="138" t="s">
        <v>205</v>
      </c>
      <c r="M28" s="98">
        <v>9547</v>
      </c>
      <c r="N28" s="98">
        <v>100193</v>
      </c>
    </row>
    <row r="29" spans="1:16" ht="14.45" customHeight="1" thickBot="1">
      <c r="D29" s="670" t="s">
        <v>226</v>
      </c>
      <c r="E29" s="671">
        <v>82</v>
      </c>
      <c r="F29" s="672">
        <v>1137</v>
      </c>
      <c r="G29" s="124" t="s">
        <v>7</v>
      </c>
      <c r="H29" s="129" t="s">
        <v>174</v>
      </c>
      <c r="I29" s="124"/>
      <c r="J29" s="124"/>
      <c r="L29" s="175" t="s">
        <v>227</v>
      </c>
      <c r="M29" s="98">
        <v>9298</v>
      </c>
      <c r="N29" s="98">
        <v>108158</v>
      </c>
    </row>
    <row r="30" spans="1:16" ht="14.45" customHeight="1" thickBot="1">
      <c r="D30" s="161" t="s">
        <v>224</v>
      </c>
      <c r="E30" s="116">
        <v>3148</v>
      </c>
      <c r="F30" s="116">
        <v>33807</v>
      </c>
      <c r="G30" s="124"/>
      <c r="H30" s="124"/>
      <c r="I30" s="134" t="str">
        <f>+E38</f>
        <v>September</v>
      </c>
      <c r="J30" s="135" t="str">
        <f>+F38</f>
        <v>Jan-Sep 23</v>
      </c>
      <c r="L30" s="142" t="s">
        <v>216</v>
      </c>
      <c r="M30" s="99">
        <v>2946</v>
      </c>
      <c r="N30" s="99">
        <v>28773</v>
      </c>
    </row>
    <row r="31" spans="1:16" ht="14.45" customHeight="1" thickBot="1">
      <c r="D31" s="162" t="s">
        <v>6</v>
      </c>
      <c r="E31" s="163">
        <f>SUM(E17:E30)</f>
        <v>62086</v>
      </c>
      <c r="F31" s="164">
        <f>SUM(F17:F30)</f>
        <v>586870</v>
      </c>
      <c r="G31" s="124"/>
      <c r="H31" s="138" t="s">
        <v>0</v>
      </c>
      <c r="I31" s="139">
        <v>233</v>
      </c>
      <c r="J31" s="139">
        <v>3794</v>
      </c>
      <c r="L31" s="142" t="s">
        <v>210</v>
      </c>
      <c r="M31" s="99">
        <v>1012</v>
      </c>
      <c r="N31" s="99">
        <v>13790</v>
      </c>
      <c r="O31" s="123" t="s">
        <v>7</v>
      </c>
    </row>
    <row r="32" spans="1:16" ht="14.45" customHeight="1">
      <c r="D32" s="165"/>
      <c r="E32" s="166"/>
      <c r="F32" s="166"/>
      <c r="G32" s="124"/>
      <c r="H32" s="142" t="s">
        <v>2</v>
      </c>
      <c r="I32" s="146">
        <v>39</v>
      </c>
      <c r="J32" s="146">
        <v>1698</v>
      </c>
      <c r="L32" s="158" t="s">
        <v>209</v>
      </c>
      <c r="M32" s="99">
        <v>399</v>
      </c>
      <c r="N32" s="99">
        <v>3505</v>
      </c>
    </row>
    <row r="33" spans="4:14" ht="14.45" customHeight="1">
      <c r="G33" s="124"/>
      <c r="H33" s="142" t="s">
        <v>214</v>
      </c>
      <c r="I33" s="146">
        <v>15</v>
      </c>
      <c r="J33" s="146">
        <v>69</v>
      </c>
      <c r="L33" s="142" t="s">
        <v>170</v>
      </c>
      <c r="M33" s="99">
        <v>75</v>
      </c>
      <c r="N33" s="99">
        <v>738</v>
      </c>
    </row>
    <row r="34" spans="4:14" ht="14.45" customHeight="1">
      <c r="G34" s="124"/>
      <c r="H34" s="146" t="s">
        <v>4</v>
      </c>
      <c r="I34" s="146">
        <v>2</v>
      </c>
      <c r="J34" s="146">
        <v>8</v>
      </c>
      <c r="L34" s="158" t="s">
        <v>211</v>
      </c>
      <c r="M34" s="99">
        <v>66</v>
      </c>
      <c r="N34" s="99">
        <v>742</v>
      </c>
    </row>
    <row r="35" spans="4:14" ht="14.45" customHeight="1" thickBot="1">
      <c r="D35" s="124"/>
      <c r="E35" s="167"/>
      <c r="F35" s="167"/>
      <c r="G35" s="124"/>
      <c r="H35" s="156" t="s">
        <v>209</v>
      </c>
      <c r="I35" s="146">
        <v>0</v>
      </c>
      <c r="J35" s="157">
        <v>0</v>
      </c>
      <c r="L35" s="158" t="s">
        <v>228</v>
      </c>
      <c r="M35" s="99">
        <v>0</v>
      </c>
      <c r="N35" s="99">
        <v>0</v>
      </c>
    </row>
    <row r="36" spans="4:14" ht="14.45" customHeight="1" thickBot="1">
      <c r="D36" s="168" t="s">
        <v>179</v>
      </c>
      <c r="E36" s="167"/>
      <c r="F36" s="167"/>
      <c r="G36" s="124"/>
      <c r="H36" s="132" t="s">
        <v>177</v>
      </c>
      <c r="I36" s="144">
        <f>SUM(I31:I35)</f>
        <v>289</v>
      </c>
      <c r="J36" s="144">
        <f>SUM(J31:J35)</f>
        <v>5569</v>
      </c>
      <c r="L36" s="169" t="s">
        <v>176</v>
      </c>
      <c r="M36" s="99">
        <v>0</v>
      </c>
      <c r="N36" s="99">
        <v>0</v>
      </c>
    </row>
    <row r="37" spans="4:14" ht="14.45" customHeight="1" thickBot="1">
      <c r="F37" s="128"/>
      <c r="G37" s="124"/>
      <c r="L37" s="132" t="s">
        <v>6</v>
      </c>
      <c r="M37" s="148">
        <f>SUM(M28:M36)</f>
        <v>23343</v>
      </c>
      <c r="N37" s="148">
        <f>SUM(N28:N36)</f>
        <v>255899</v>
      </c>
    </row>
    <row r="38" spans="4:14" ht="14.45" customHeight="1" thickBot="1">
      <c r="D38" s="124"/>
      <c r="E38" s="132" t="str">
        <f>+E7</f>
        <v>September</v>
      </c>
      <c r="F38" s="133" t="str">
        <f>+F7</f>
        <v>Jan-Sep 23</v>
      </c>
      <c r="G38" s="124"/>
      <c r="L38" s="170" t="s">
        <v>201</v>
      </c>
      <c r="M38" s="167"/>
      <c r="N38" s="167"/>
    </row>
    <row r="39" spans="4:14" ht="14.45" customHeight="1">
      <c r="D39" s="138" t="s">
        <v>205</v>
      </c>
      <c r="E39" s="108">
        <v>9922</v>
      </c>
      <c r="F39" s="108">
        <v>77357</v>
      </c>
      <c r="G39" s="124"/>
      <c r="L39" s="124" t="s">
        <v>180</v>
      </c>
      <c r="M39" s="167"/>
      <c r="N39" s="167"/>
    </row>
    <row r="40" spans="4:14" ht="14.45" customHeight="1" thickBot="1">
      <c r="D40" s="142" t="s">
        <v>206</v>
      </c>
      <c r="E40" s="98">
        <v>4212</v>
      </c>
      <c r="F40" s="98">
        <v>43907</v>
      </c>
      <c r="G40" s="124"/>
      <c r="H40" s="129" t="s">
        <v>178</v>
      </c>
      <c r="I40" s="124"/>
      <c r="J40" s="151"/>
    </row>
    <row r="41" spans="4:14" ht="14.45" customHeight="1" thickBot="1">
      <c r="D41" s="142" t="s">
        <v>210</v>
      </c>
      <c r="E41" s="141">
        <v>1083</v>
      </c>
      <c r="F41" s="141">
        <v>12676</v>
      </c>
      <c r="G41" s="124"/>
      <c r="H41" s="124"/>
      <c r="I41" s="132" t="str">
        <f>+E38</f>
        <v>September</v>
      </c>
      <c r="J41" s="154" t="str">
        <f>+F38</f>
        <v>Jan-Sep 23</v>
      </c>
      <c r="L41" s="129" t="s">
        <v>181</v>
      </c>
      <c r="M41" s="167"/>
      <c r="N41" s="167"/>
    </row>
    <row r="42" spans="4:14" ht="14.45" customHeight="1" thickBot="1">
      <c r="D42" s="142" t="s">
        <v>211</v>
      </c>
      <c r="E42" s="141">
        <v>705</v>
      </c>
      <c r="F42" s="141">
        <v>7143</v>
      </c>
      <c r="G42" s="124" t="s">
        <v>7</v>
      </c>
      <c r="H42" s="138" t="s">
        <v>205</v>
      </c>
      <c r="I42" s="171">
        <v>983</v>
      </c>
      <c r="J42" s="171">
        <v>11093</v>
      </c>
      <c r="L42" s="131"/>
      <c r="M42" s="134" t="str">
        <f>+I30</f>
        <v>September</v>
      </c>
      <c r="N42" s="172" t="str">
        <f>+F7</f>
        <v>Jan-Sep 23</v>
      </c>
    </row>
    <row r="43" spans="4:14" ht="14.45" customHeight="1">
      <c r="D43" s="142" t="s">
        <v>208</v>
      </c>
      <c r="E43" s="99">
        <v>598</v>
      </c>
      <c r="F43" s="214">
        <v>7694</v>
      </c>
      <c r="G43" s="124" t="s">
        <v>7</v>
      </c>
      <c r="H43" s="142" t="s">
        <v>170</v>
      </c>
      <c r="I43" s="146">
        <v>805</v>
      </c>
      <c r="J43" s="146">
        <v>5455</v>
      </c>
      <c r="L43" s="138" t="s">
        <v>205</v>
      </c>
      <c r="M43" s="137">
        <v>1607</v>
      </c>
      <c r="N43" s="137">
        <v>17192</v>
      </c>
    </row>
    <row r="44" spans="4:14" ht="14.45" customHeight="1">
      <c r="D44" s="158" t="s">
        <v>209</v>
      </c>
      <c r="E44" s="99">
        <v>413</v>
      </c>
      <c r="F44" s="99">
        <v>4999</v>
      </c>
      <c r="G44" s="124"/>
      <c r="H44" s="142" t="s">
        <v>210</v>
      </c>
      <c r="I44" s="146">
        <v>645</v>
      </c>
      <c r="J44" s="146">
        <v>7557</v>
      </c>
      <c r="L44" s="142" t="s">
        <v>227</v>
      </c>
      <c r="M44" s="141">
        <v>1343</v>
      </c>
      <c r="N44" s="141">
        <v>16549</v>
      </c>
    </row>
    <row r="45" spans="4:14" ht="14.45" customHeight="1" thickBot="1">
      <c r="D45" s="169" t="s">
        <v>214</v>
      </c>
      <c r="E45" s="109">
        <v>15</v>
      </c>
      <c r="F45" s="109">
        <v>69</v>
      </c>
      <c r="G45" s="124" t="s">
        <v>7</v>
      </c>
      <c r="H45" s="142" t="s">
        <v>223</v>
      </c>
      <c r="I45" s="99">
        <v>125</v>
      </c>
      <c r="J45" s="107">
        <v>792</v>
      </c>
      <c r="L45" s="142" t="s">
        <v>216</v>
      </c>
      <c r="M45" s="141">
        <v>936</v>
      </c>
      <c r="N45" s="141">
        <v>9270</v>
      </c>
    </row>
    <row r="46" spans="4:14" ht="14.45" customHeight="1" thickBot="1">
      <c r="D46" s="143" t="s">
        <v>172</v>
      </c>
      <c r="E46" s="148">
        <f>SUM(E39:E45)</f>
        <v>16948</v>
      </c>
      <c r="F46" s="148">
        <f>SUM(F39:F45)</f>
        <v>153845</v>
      </c>
      <c r="G46" s="124"/>
      <c r="H46" s="142" t="s">
        <v>207</v>
      </c>
      <c r="I46" s="99">
        <v>125</v>
      </c>
      <c r="J46" s="107">
        <v>1130</v>
      </c>
      <c r="L46" s="142" t="s">
        <v>210</v>
      </c>
      <c r="M46" s="141">
        <v>255</v>
      </c>
      <c r="N46" s="141">
        <v>3293</v>
      </c>
    </row>
    <row r="47" spans="4:14" ht="14.45" customHeight="1" thickBot="1">
      <c r="D47" s="142" t="s">
        <v>170</v>
      </c>
      <c r="E47" s="98">
        <v>1864</v>
      </c>
      <c r="F47" s="98">
        <v>13332</v>
      </c>
      <c r="G47" s="124"/>
      <c r="H47" s="142" t="s">
        <v>208</v>
      </c>
      <c r="I47" s="146">
        <v>102</v>
      </c>
      <c r="J47" s="146">
        <v>926</v>
      </c>
      <c r="L47" s="142" t="s">
        <v>209</v>
      </c>
      <c r="M47" s="141">
        <v>88</v>
      </c>
      <c r="N47" s="141">
        <v>926</v>
      </c>
    </row>
    <row r="48" spans="4:14" ht="14.45" customHeight="1" thickBot="1">
      <c r="D48" s="142" t="s">
        <v>217</v>
      </c>
      <c r="E48" s="141">
        <v>1621</v>
      </c>
      <c r="F48" s="98">
        <v>2102</v>
      </c>
      <c r="G48" s="124"/>
      <c r="H48" s="142" t="s">
        <v>206</v>
      </c>
      <c r="I48" s="146">
        <v>0</v>
      </c>
      <c r="J48" s="146">
        <v>0</v>
      </c>
      <c r="L48" s="132" t="s">
        <v>6</v>
      </c>
      <c r="M48" s="148">
        <f>SUM(M43:M47)</f>
        <v>4229</v>
      </c>
      <c r="N48" s="148">
        <f>SUM(N43:N47)</f>
        <v>47230</v>
      </c>
    </row>
    <row r="49" spans="4:14" ht="14.45" customHeight="1">
      <c r="D49" s="142" t="s">
        <v>215</v>
      </c>
      <c r="E49" s="99">
        <v>954</v>
      </c>
      <c r="F49" s="98">
        <v>9507</v>
      </c>
      <c r="G49" s="124"/>
      <c r="H49" s="142" t="s">
        <v>229</v>
      </c>
      <c r="I49" s="146">
        <v>0</v>
      </c>
      <c r="J49" s="146">
        <v>52</v>
      </c>
      <c r="L49" s="173"/>
      <c r="M49" s="167"/>
      <c r="N49" s="167"/>
    </row>
    <row r="50" spans="4:14" ht="14.45" customHeight="1">
      <c r="D50" s="142" t="s">
        <v>200</v>
      </c>
      <c r="E50" s="142">
        <v>618</v>
      </c>
      <c r="F50" s="142">
        <v>4321</v>
      </c>
      <c r="G50" s="124"/>
      <c r="H50" s="142" t="s">
        <v>218</v>
      </c>
      <c r="I50" s="146">
        <v>0</v>
      </c>
      <c r="J50" s="146">
        <v>0</v>
      </c>
    </row>
    <row r="51" spans="4:14" ht="14.45" customHeight="1" thickBot="1">
      <c r="D51" s="158" t="s">
        <v>223</v>
      </c>
      <c r="E51" s="158">
        <v>125</v>
      </c>
      <c r="F51" s="98">
        <v>792</v>
      </c>
      <c r="G51" s="124"/>
      <c r="H51" s="158" t="s">
        <v>230</v>
      </c>
      <c r="I51" s="146">
        <v>0</v>
      </c>
      <c r="J51" s="146">
        <v>0</v>
      </c>
      <c r="L51" s="129" t="s">
        <v>183</v>
      </c>
      <c r="M51" s="130"/>
      <c r="N51" s="130"/>
    </row>
    <row r="52" spans="4:14" ht="14.45" customHeight="1" thickBot="1">
      <c r="D52" s="158" t="s">
        <v>207</v>
      </c>
      <c r="E52" s="158">
        <v>125</v>
      </c>
      <c r="F52" s="98">
        <v>1130</v>
      </c>
      <c r="G52" s="124"/>
      <c r="H52" s="158" t="s">
        <v>231</v>
      </c>
      <c r="I52" s="146">
        <v>0</v>
      </c>
      <c r="J52" s="146">
        <v>0</v>
      </c>
      <c r="L52" s="131"/>
      <c r="M52" s="132" t="str">
        <f>+E7</f>
        <v>September</v>
      </c>
      <c r="N52" s="132" t="str">
        <f>+F7</f>
        <v>Jan-Sep 23</v>
      </c>
    </row>
    <row r="53" spans="4:14" ht="14.45" customHeight="1">
      <c r="D53" s="158" t="s">
        <v>216</v>
      </c>
      <c r="E53" s="174">
        <v>2</v>
      </c>
      <c r="F53" s="98">
        <v>13</v>
      </c>
      <c r="G53" s="124"/>
      <c r="H53" s="158" t="s">
        <v>211</v>
      </c>
      <c r="I53" s="146">
        <v>0</v>
      </c>
      <c r="J53" s="146">
        <v>0</v>
      </c>
      <c r="L53" s="138" t="s">
        <v>227</v>
      </c>
      <c r="M53" s="108">
        <v>861</v>
      </c>
      <c r="N53" s="108">
        <v>6150</v>
      </c>
    </row>
    <row r="54" spans="4:14" ht="14.45" customHeight="1" thickBot="1">
      <c r="D54" s="142" t="s">
        <v>226</v>
      </c>
      <c r="E54" s="174">
        <v>82</v>
      </c>
      <c r="F54" s="98">
        <v>1055</v>
      </c>
      <c r="G54" s="124"/>
      <c r="H54" s="169" t="s">
        <v>214</v>
      </c>
      <c r="I54" s="146">
        <v>0</v>
      </c>
      <c r="J54" s="146">
        <v>0</v>
      </c>
      <c r="L54" s="175" t="s">
        <v>232</v>
      </c>
      <c r="M54" s="99">
        <v>489</v>
      </c>
      <c r="N54" s="99">
        <v>3898</v>
      </c>
    </row>
    <row r="55" spans="4:14" ht="14.45" customHeight="1" thickBot="1">
      <c r="D55" s="158" t="s">
        <v>218</v>
      </c>
      <c r="E55" s="174">
        <v>0</v>
      </c>
      <c r="F55" s="98">
        <v>0</v>
      </c>
      <c r="G55" s="124"/>
      <c r="H55" s="132" t="s">
        <v>6</v>
      </c>
      <c r="I55" s="144">
        <f>SUM(I42:I54)</f>
        <v>2785</v>
      </c>
      <c r="J55" s="144">
        <f>SUM(J42:J54)</f>
        <v>27005</v>
      </c>
      <c r="L55" s="175" t="s">
        <v>212</v>
      </c>
      <c r="M55" s="99">
        <v>11</v>
      </c>
      <c r="N55" s="99">
        <v>87</v>
      </c>
    </row>
    <row r="56" spans="4:14" ht="14.45" customHeight="1" thickBot="1">
      <c r="D56" s="161" t="s">
        <v>224</v>
      </c>
      <c r="E56" s="751">
        <v>3086</v>
      </c>
      <c r="F56" s="752">
        <v>33489</v>
      </c>
      <c r="G56" s="124"/>
      <c r="L56" s="132" t="s">
        <v>6</v>
      </c>
      <c r="M56" s="148">
        <f>SUM(M50:M55)</f>
        <v>1361</v>
      </c>
      <c r="N56" s="148">
        <f>SUM(N50:N55)</f>
        <v>10135</v>
      </c>
    </row>
    <row r="57" spans="4:14" ht="14.45" customHeight="1" thickBot="1">
      <c r="D57" s="132" t="s">
        <v>6</v>
      </c>
      <c r="E57" s="148">
        <f>SUM(E46:E56)</f>
        <v>25425</v>
      </c>
      <c r="F57" s="148">
        <f>SUM(F46:F56)</f>
        <v>219586</v>
      </c>
      <c r="G57" s="124"/>
      <c r="K57" s="123" t="s">
        <v>186</v>
      </c>
      <c r="L57" s="173"/>
      <c r="M57" s="167"/>
      <c r="N57" s="167"/>
    </row>
    <row r="58" spans="4:14" ht="14.45" customHeight="1" thickBot="1">
      <c r="G58" s="124"/>
      <c r="L58" s="129" t="s">
        <v>184</v>
      </c>
      <c r="M58" s="130"/>
      <c r="N58" s="130"/>
    </row>
    <row r="59" spans="4:14" ht="14.45" customHeight="1" thickBot="1">
      <c r="G59" s="124"/>
      <c r="H59" s="129" t="s">
        <v>182</v>
      </c>
      <c r="I59" s="124"/>
      <c r="J59" s="124"/>
      <c r="M59" s="132" t="str">
        <f t="shared" ref="M59:N59" si="1">M52</f>
        <v>September</v>
      </c>
      <c r="N59" s="132" t="str">
        <f t="shared" si="1"/>
        <v>Jan-Sep 23</v>
      </c>
    </row>
    <row r="60" spans="4:14" ht="14.45" customHeight="1" thickBot="1">
      <c r="D60" s="124"/>
      <c r="E60" s="167"/>
      <c r="F60" s="167"/>
      <c r="G60" s="124"/>
      <c r="L60" s="138" t="s">
        <v>227</v>
      </c>
      <c r="M60" s="108">
        <v>739</v>
      </c>
      <c r="N60" s="108">
        <v>5986</v>
      </c>
    </row>
    <row r="61" spans="4:14" ht="14.45" customHeight="1" thickBot="1">
      <c r="D61" s="168" t="s">
        <v>185</v>
      </c>
      <c r="E61" s="130"/>
      <c r="F61" s="130"/>
      <c r="G61" s="124"/>
      <c r="H61" s="124"/>
      <c r="I61" s="134" t="str">
        <f>+E38</f>
        <v>September</v>
      </c>
      <c r="J61" s="172" t="str">
        <f>+F38</f>
        <v>Jan-Sep 23</v>
      </c>
      <c r="L61" s="142" t="s">
        <v>232</v>
      </c>
      <c r="M61" s="98">
        <v>347</v>
      </c>
      <c r="N61" s="98">
        <v>3950</v>
      </c>
    </row>
    <row r="62" spans="4:14" ht="14.45" customHeight="1" thickBot="1">
      <c r="D62" s="168"/>
      <c r="E62" s="130"/>
      <c r="F62" s="130"/>
      <c r="G62" s="124"/>
      <c r="H62" s="138" t="s">
        <v>0</v>
      </c>
      <c r="I62" s="139">
        <v>15</v>
      </c>
      <c r="J62" s="139">
        <v>146</v>
      </c>
      <c r="L62" s="142" t="s">
        <v>212</v>
      </c>
      <c r="M62" s="146">
        <v>51</v>
      </c>
      <c r="N62" s="146">
        <v>227</v>
      </c>
    </row>
    <row r="63" spans="4:14" ht="14.45" customHeight="1" thickBot="1">
      <c r="D63" s="124"/>
      <c r="E63" s="132" t="str">
        <f>+E7</f>
        <v>September</v>
      </c>
      <c r="F63" s="132" t="str">
        <f>+F7</f>
        <v>Jan-Sep 23</v>
      </c>
      <c r="G63" s="124"/>
      <c r="H63" s="175" t="s">
        <v>209</v>
      </c>
      <c r="I63" s="171">
        <v>0</v>
      </c>
      <c r="J63" s="171">
        <v>2</v>
      </c>
      <c r="L63" s="142" t="s">
        <v>176</v>
      </c>
      <c r="M63" s="146">
        <v>0</v>
      </c>
      <c r="N63" s="146">
        <v>0</v>
      </c>
    </row>
    <row r="64" spans="4:14" ht="14.45" customHeight="1">
      <c r="D64" s="138" t="s">
        <v>205</v>
      </c>
      <c r="E64" s="98">
        <v>11219</v>
      </c>
      <c r="F64" s="98">
        <v>121935</v>
      </c>
      <c r="G64" s="124"/>
      <c r="H64" s="175" t="s">
        <v>226</v>
      </c>
      <c r="I64" s="171">
        <v>82</v>
      </c>
      <c r="J64" s="171">
        <v>1137</v>
      </c>
      <c r="L64" s="142" t="s">
        <v>233</v>
      </c>
      <c r="M64" s="146">
        <v>0</v>
      </c>
      <c r="N64" s="146">
        <v>0</v>
      </c>
    </row>
    <row r="65" spans="4:15" ht="14.45" customHeight="1" thickBot="1">
      <c r="D65" s="142" t="s">
        <v>227</v>
      </c>
      <c r="E65" s="99">
        <v>10898</v>
      </c>
      <c r="F65" s="98">
        <v>120294</v>
      </c>
      <c r="G65" s="124"/>
      <c r="H65" s="142" t="s">
        <v>5</v>
      </c>
      <c r="I65" s="146">
        <v>2</v>
      </c>
      <c r="J65" s="146">
        <v>13</v>
      </c>
      <c r="L65" s="142" t="s">
        <v>220</v>
      </c>
      <c r="M65" s="146">
        <v>0</v>
      </c>
      <c r="N65" s="146">
        <v>0</v>
      </c>
    </row>
    <row r="66" spans="4:15" ht="14.45" customHeight="1" thickBot="1">
      <c r="D66" s="142" t="s">
        <v>206</v>
      </c>
      <c r="E66" s="99">
        <v>4901</v>
      </c>
      <c r="F66" s="98">
        <v>25975</v>
      </c>
      <c r="G66" s="124"/>
      <c r="H66" s="132" t="s">
        <v>6</v>
      </c>
      <c r="I66" s="144">
        <f>SUM(I62:I65)</f>
        <v>99</v>
      </c>
      <c r="J66" s="144">
        <f>SUM(J62:J65)</f>
        <v>1298</v>
      </c>
      <c r="L66" s="142" t="s">
        <v>234</v>
      </c>
      <c r="M66" s="146">
        <v>0</v>
      </c>
      <c r="N66" s="146">
        <v>0</v>
      </c>
    </row>
    <row r="67" spans="4:15" ht="14.45" customHeight="1" thickBot="1">
      <c r="D67" s="142" t="s">
        <v>216</v>
      </c>
      <c r="E67" s="99">
        <v>2946</v>
      </c>
      <c r="F67" s="98">
        <v>28773</v>
      </c>
      <c r="G67" s="124"/>
      <c r="L67" s="132" t="s">
        <v>6</v>
      </c>
      <c r="M67" s="148">
        <f>SUM(M60:M66)</f>
        <v>1137</v>
      </c>
      <c r="N67" s="148">
        <f>SUM(N60:N66)</f>
        <v>10163</v>
      </c>
    </row>
    <row r="68" spans="4:15" ht="14.45" customHeight="1">
      <c r="D68" s="142" t="s">
        <v>217</v>
      </c>
      <c r="E68" s="99">
        <v>1610</v>
      </c>
      <c r="F68" s="98">
        <v>15923</v>
      </c>
      <c r="G68" s="124"/>
    </row>
    <row r="69" spans="4:15" ht="14.45" customHeight="1" thickBot="1">
      <c r="D69" s="142" t="s">
        <v>210</v>
      </c>
      <c r="E69" s="98">
        <v>1026</v>
      </c>
      <c r="F69" s="98">
        <v>13876</v>
      </c>
      <c r="G69" s="124"/>
      <c r="L69" s="129" t="s">
        <v>187</v>
      </c>
    </row>
    <row r="70" spans="4:15" ht="14.45" customHeight="1" thickBot="1">
      <c r="D70" s="142" t="s">
        <v>209</v>
      </c>
      <c r="E70" s="141">
        <v>890</v>
      </c>
      <c r="F70" s="98">
        <v>7968</v>
      </c>
      <c r="G70" s="124"/>
      <c r="H70" s="151"/>
      <c r="M70" s="176" t="str">
        <f>+E7</f>
        <v>September</v>
      </c>
      <c r="N70" s="132" t="str">
        <f>+F7</f>
        <v>Jan-Sep 23</v>
      </c>
      <c r="O70" s="123" t="s">
        <v>7</v>
      </c>
    </row>
    <row r="71" spans="4:15" ht="14.45" customHeight="1">
      <c r="D71" s="142" t="s">
        <v>232</v>
      </c>
      <c r="E71" s="99">
        <v>848</v>
      </c>
      <c r="F71" s="98">
        <v>7914</v>
      </c>
      <c r="G71" s="124"/>
      <c r="L71" s="138" t="s">
        <v>206</v>
      </c>
      <c r="M71" s="108">
        <v>4901</v>
      </c>
      <c r="N71" s="108">
        <v>25975</v>
      </c>
    </row>
    <row r="72" spans="4:15" ht="14.45" customHeight="1">
      <c r="D72" s="142" t="s">
        <v>170</v>
      </c>
      <c r="E72" s="99">
        <v>563</v>
      </c>
      <c r="F72" s="98">
        <v>6261</v>
      </c>
      <c r="G72" s="124"/>
      <c r="L72" s="142" t="s">
        <v>217</v>
      </c>
      <c r="M72" s="99">
        <v>1610</v>
      </c>
      <c r="N72" s="99">
        <v>15923</v>
      </c>
    </row>
    <row r="73" spans="4:15" ht="14.45" customHeight="1">
      <c r="D73" s="142" t="s">
        <v>211</v>
      </c>
      <c r="E73" s="98">
        <v>542</v>
      </c>
      <c r="F73" s="98">
        <v>6589</v>
      </c>
      <c r="G73" s="124"/>
      <c r="L73" s="142" t="s">
        <v>205</v>
      </c>
      <c r="M73" s="101">
        <v>962</v>
      </c>
      <c r="N73" s="99">
        <v>14936</v>
      </c>
    </row>
    <row r="74" spans="4:15" ht="14.45" customHeight="1">
      <c r="D74" s="142" t="s">
        <v>200</v>
      </c>
      <c r="E74" s="141">
        <v>413</v>
      </c>
      <c r="F74" s="98">
        <v>4780</v>
      </c>
      <c r="G74" s="124"/>
      <c r="L74" s="140" t="s">
        <v>209</v>
      </c>
      <c r="M74" s="141">
        <v>488</v>
      </c>
      <c r="N74" s="98">
        <v>4302</v>
      </c>
    </row>
    <row r="75" spans="4:15" ht="14.45" customHeight="1">
      <c r="D75" s="142" t="s">
        <v>207</v>
      </c>
      <c r="E75" s="141">
        <v>390</v>
      </c>
      <c r="F75" s="98">
        <v>2950</v>
      </c>
      <c r="G75" s="124"/>
      <c r="L75" s="140" t="s">
        <v>170</v>
      </c>
      <c r="M75" s="141">
        <v>488</v>
      </c>
      <c r="N75" s="98">
        <v>5523</v>
      </c>
    </row>
    <row r="76" spans="4:15" ht="14.45" customHeight="1">
      <c r="D76" s="142" t="s">
        <v>208</v>
      </c>
      <c r="E76" s="141">
        <v>170</v>
      </c>
      <c r="F76" s="98">
        <v>1981</v>
      </c>
      <c r="H76" s="123" t="s">
        <v>7</v>
      </c>
      <c r="L76" s="140" t="s">
        <v>211</v>
      </c>
      <c r="M76" s="141">
        <v>476</v>
      </c>
      <c r="N76" s="98">
        <v>5847</v>
      </c>
    </row>
    <row r="77" spans="4:15" ht="14.45" customHeight="1">
      <c r="D77" s="142" t="s">
        <v>214</v>
      </c>
      <c r="E77" s="141">
        <v>110</v>
      </c>
      <c r="F77" s="98">
        <v>1336</v>
      </c>
      <c r="L77" s="177" t="s">
        <v>200</v>
      </c>
      <c r="M77" s="141">
        <v>413</v>
      </c>
      <c r="N77" s="98">
        <v>4780</v>
      </c>
    </row>
    <row r="78" spans="4:15" ht="14.45" customHeight="1">
      <c r="D78" s="142" t="s">
        <v>218</v>
      </c>
      <c r="E78" s="141">
        <v>42</v>
      </c>
      <c r="F78" s="98">
        <v>287</v>
      </c>
      <c r="I78" s="151"/>
      <c r="L78" s="177" t="s">
        <v>214</v>
      </c>
      <c r="M78" s="141">
        <v>110</v>
      </c>
      <c r="N78" s="98">
        <v>1336</v>
      </c>
    </row>
    <row r="79" spans="4:15" ht="14.45" customHeight="1">
      <c r="D79" s="142" t="s">
        <v>243</v>
      </c>
      <c r="E79" s="141">
        <v>31</v>
      </c>
      <c r="F79" s="98">
        <v>31</v>
      </c>
      <c r="J79" s="151"/>
      <c r="L79" s="177" t="s">
        <v>218</v>
      </c>
      <c r="M79" s="141">
        <v>42</v>
      </c>
      <c r="N79" s="98">
        <v>287</v>
      </c>
    </row>
    <row r="80" spans="4:15" ht="14.25" customHeight="1">
      <c r="D80" s="142" t="s">
        <v>176</v>
      </c>
      <c r="E80" s="141">
        <v>0</v>
      </c>
      <c r="F80" s="98">
        <v>0</v>
      </c>
      <c r="L80" s="177" t="s">
        <v>207</v>
      </c>
      <c r="M80" s="141">
        <v>38</v>
      </c>
      <c r="N80" s="98">
        <v>319</v>
      </c>
    </row>
    <row r="81" spans="4:14" ht="14.45" customHeight="1">
      <c r="D81" s="142" t="s">
        <v>223</v>
      </c>
      <c r="E81" s="141">
        <v>0</v>
      </c>
      <c r="F81" s="98">
        <v>11</v>
      </c>
      <c r="L81" s="177" t="s">
        <v>243</v>
      </c>
      <c r="M81" s="141">
        <v>31</v>
      </c>
      <c r="N81" s="141">
        <v>31</v>
      </c>
    </row>
    <row r="82" spans="4:14" ht="14.45" customHeight="1">
      <c r="D82" s="142" t="s">
        <v>230</v>
      </c>
      <c r="E82" s="141">
        <v>0</v>
      </c>
      <c r="F82" s="98">
        <v>0</v>
      </c>
      <c r="L82" s="177" t="s">
        <v>210</v>
      </c>
      <c r="M82" s="141">
        <v>14</v>
      </c>
      <c r="N82" s="141">
        <v>86</v>
      </c>
    </row>
    <row r="83" spans="4:14" ht="14.45" customHeight="1" thickBot="1">
      <c r="D83" s="142" t="s">
        <v>224</v>
      </c>
      <c r="E83" s="141">
        <v>62</v>
      </c>
      <c r="F83" s="98">
        <v>318</v>
      </c>
      <c r="L83" s="177" t="s">
        <v>208</v>
      </c>
      <c r="M83" s="141">
        <v>7</v>
      </c>
      <c r="N83" s="141">
        <v>28</v>
      </c>
    </row>
    <row r="84" spans="4:14" ht="14.45" customHeight="1" thickBot="1">
      <c r="D84" s="132" t="s">
        <v>6</v>
      </c>
      <c r="E84" s="148">
        <f>SUM(E64:E83)</f>
        <v>36661</v>
      </c>
      <c r="F84" s="148">
        <f>SUM(F64:F83)</f>
        <v>367202</v>
      </c>
      <c r="L84" s="177" t="s">
        <v>216</v>
      </c>
      <c r="M84" s="141">
        <v>0</v>
      </c>
      <c r="N84" s="141">
        <v>0</v>
      </c>
    </row>
    <row r="85" spans="4:14" ht="14.45" customHeight="1">
      <c r="L85" s="177" t="s">
        <v>220</v>
      </c>
      <c r="M85" s="141">
        <v>0</v>
      </c>
      <c r="N85" s="141">
        <v>0</v>
      </c>
    </row>
    <row r="86" spans="4:14" ht="14.45" customHeight="1">
      <c r="L86" s="177" t="s">
        <v>223</v>
      </c>
      <c r="M86" s="141">
        <v>0</v>
      </c>
      <c r="N86" s="141">
        <v>0</v>
      </c>
    </row>
    <row r="87" spans="4:14" ht="14.45" customHeight="1">
      <c r="E87" s="151" t="s">
        <v>7</v>
      </c>
      <c r="L87" s="177" t="s">
        <v>229</v>
      </c>
      <c r="M87" s="141">
        <v>0</v>
      </c>
      <c r="N87" s="141">
        <v>4</v>
      </c>
    </row>
    <row r="88" spans="4:14" ht="14.45" customHeight="1">
      <c r="L88" s="177" t="s">
        <v>221</v>
      </c>
      <c r="M88" s="141">
        <v>0</v>
      </c>
      <c r="N88" s="141">
        <v>0</v>
      </c>
    </row>
    <row r="89" spans="4:14" ht="14.45" customHeight="1">
      <c r="L89" s="177" t="s">
        <v>226</v>
      </c>
      <c r="M89" s="141">
        <v>0</v>
      </c>
      <c r="N89" s="141">
        <v>0</v>
      </c>
    </row>
    <row r="90" spans="4:14" ht="14.45" customHeight="1">
      <c r="L90" s="177" t="s">
        <v>235</v>
      </c>
      <c r="M90" s="141">
        <v>0</v>
      </c>
      <c r="N90" s="141">
        <v>0</v>
      </c>
    </row>
    <row r="91" spans="4:14" ht="14.45" customHeight="1" thickBot="1">
      <c r="L91" s="177" t="s">
        <v>230</v>
      </c>
      <c r="M91" s="141">
        <v>0</v>
      </c>
      <c r="N91" s="141">
        <v>0</v>
      </c>
    </row>
    <row r="92" spans="4:14" ht="14.45" customHeight="1" thickBot="1">
      <c r="L92" s="132" t="s">
        <v>6</v>
      </c>
      <c r="M92" s="148">
        <f>SUM(M71:M91)</f>
        <v>9580</v>
      </c>
      <c r="N92" s="148">
        <f>SUM(N71:N91)</f>
        <v>79377</v>
      </c>
    </row>
    <row r="94" spans="4:14" ht="14.45" customHeight="1" thickBot="1">
      <c r="L94" s="129" t="s">
        <v>198</v>
      </c>
    </row>
    <row r="95" spans="4:14" ht="14.45" customHeight="1" thickBot="1">
      <c r="L95" s="178"/>
      <c r="M95" s="134" t="str">
        <f>+E7</f>
        <v>September</v>
      </c>
      <c r="N95" s="135" t="str">
        <f>+F7</f>
        <v>Jan-Sep 23</v>
      </c>
    </row>
    <row r="96" spans="4:14" ht="14.45" customHeight="1">
      <c r="L96" s="138" t="s">
        <v>205</v>
      </c>
      <c r="M96" s="179">
        <v>4</v>
      </c>
      <c r="N96" s="179">
        <v>59</v>
      </c>
    </row>
    <row r="97" spans="12:14" ht="14.45" customHeight="1">
      <c r="L97" s="142" t="s">
        <v>232</v>
      </c>
      <c r="M97" s="141">
        <v>12</v>
      </c>
      <c r="N97" s="141">
        <v>66</v>
      </c>
    </row>
    <row r="98" spans="12:14" ht="14.45" customHeight="1">
      <c r="L98" s="158" t="s">
        <v>236</v>
      </c>
      <c r="M98" s="141">
        <v>0</v>
      </c>
      <c r="N98" s="141">
        <v>0</v>
      </c>
    </row>
    <row r="99" spans="12:14" ht="14.45" customHeight="1">
      <c r="L99" s="158" t="s">
        <v>223</v>
      </c>
      <c r="M99" s="141">
        <v>0</v>
      </c>
      <c r="N99" s="141">
        <v>11</v>
      </c>
    </row>
    <row r="100" spans="12:14" ht="14.45" customHeight="1">
      <c r="L100" s="158" t="s">
        <v>207</v>
      </c>
      <c r="M100" s="141">
        <v>0</v>
      </c>
      <c r="N100" s="141">
        <v>0</v>
      </c>
    </row>
    <row r="101" spans="12:14" ht="14.45" customHeight="1" thickBot="1">
      <c r="L101" s="169" t="s">
        <v>230</v>
      </c>
      <c r="M101" s="141">
        <v>0</v>
      </c>
      <c r="N101" s="141">
        <v>0</v>
      </c>
    </row>
    <row r="102" spans="12:14" ht="14.45" customHeight="1" thickBot="1">
      <c r="L102" s="132" t="s">
        <v>6</v>
      </c>
      <c r="M102" s="180">
        <f>SUM(M96:M101)</f>
        <v>16</v>
      </c>
      <c r="N102" s="180">
        <f>SUM(N96:N101)</f>
        <v>136</v>
      </c>
    </row>
    <row r="105" spans="12:14" ht="14.45" customHeight="1">
      <c r="L105" s="123"/>
      <c r="M105" s="123"/>
      <c r="N105" s="123"/>
    </row>
    <row r="106" spans="12:14" ht="14.45" customHeight="1">
      <c r="L106" s="123"/>
      <c r="M106" s="123"/>
      <c r="N106" s="123"/>
    </row>
    <row r="107" spans="12:14" ht="14.45" customHeight="1">
      <c r="L107" s="123"/>
      <c r="M107" s="123"/>
      <c r="N107" s="123"/>
    </row>
    <row r="108" spans="12:14" ht="14.45" customHeight="1">
      <c r="L108" s="123"/>
      <c r="M108" s="123"/>
      <c r="N108" s="123"/>
    </row>
    <row r="109" spans="12:14" ht="14.45" customHeight="1">
      <c r="L109" s="123"/>
      <c r="M109" s="123"/>
      <c r="N109" s="123"/>
    </row>
    <row r="110" spans="12:14" ht="14.45" customHeight="1">
      <c r="L110" s="123"/>
      <c r="M110" s="123"/>
      <c r="N110" s="123"/>
    </row>
    <row r="111" spans="12:14" ht="14.45" customHeight="1">
      <c r="L111" s="123"/>
      <c r="M111" s="123"/>
      <c r="N111" s="123"/>
    </row>
    <row r="112" spans="12:14" ht="14.45" customHeight="1">
      <c r="L112" s="123"/>
      <c r="M112" s="123"/>
      <c r="N112" s="123"/>
    </row>
    <row r="113" spans="12:14" ht="14.45" customHeight="1">
      <c r="L113" s="123"/>
      <c r="M113" s="123"/>
      <c r="N113" s="123"/>
    </row>
    <row r="114" spans="12:14" ht="14.45" customHeight="1">
      <c r="L114" s="123"/>
      <c r="M114" s="123"/>
      <c r="N114" s="123"/>
    </row>
    <row r="115" spans="12:14" ht="14.45" customHeight="1">
      <c r="L115" s="123"/>
      <c r="M115" s="123"/>
    </row>
    <row r="116" spans="12:14" ht="14.45" customHeight="1">
      <c r="N116" s="123"/>
    </row>
    <row r="117" spans="12:14" ht="14.45" customHeight="1">
      <c r="L117" s="123"/>
      <c r="M117" s="123"/>
      <c r="N117" s="123"/>
    </row>
    <row r="118" spans="12:14" ht="14.45" customHeight="1">
      <c r="L118" s="123"/>
      <c r="M118" s="123"/>
      <c r="N118" s="123"/>
    </row>
    <row r="119" spans="12:14" ht="14.45" customHeight="1">
      <c r="L119" s="123"/>
      <c r="M119" s="123"/>
      <c r="N119" s="123"/>
    </row>
    <row r="120" spans="12:14" ht="14.45" customHeight="1">
      <c r="L120" s="123"/>
      <c r="M120" s="123"/>
      <c r="N120" s="123"/>
    </row>
    <row r="121" spans="12:14" ht="14.45" customHeight="1">
      <c r="L121" s="123"/>
      <c r="M121" s="123"/>
      <c r="N121" s="123"/>
    </row>
    <row r="122" spans="12:14" ht="14.45" customHeight="1">
      <c r="L122" s="123"/>
      <c r="M122" s="123"/>
      <c r="N122" s="123"/>
    </row>
    <row r="123" spans="12:14" ht="14.45" customHeight="1">
      <c r="L123" s="123"/>
      <c r="M123" s="123"/>
      <c r="N123" s="123"/>
    </row>
    <row r="124" spans="12:14" ht="14.45" customHeight="1">
      <c r="L124" s="123"/>
      <c r="M124" s="123"/>
      <c r="N124" s="123"/>
    </row>
    <row r="125" spans="12:14" ht="14.45" customHeight="1">
      <c r="L125" s="123"/>
      <c r="M125" s="123"/>
      <c r="N125" s="123"/>
    </row>
    <row r="126" spans="12:14" ht="14.45" customHeight="1">
      <c r="L126" s="123"/>
      <c r="M126" s="123"/>
      <c r="N126" s="123"/>
    </row>
    <row r="127" spans="12:14" ht="14.45" customHeight="1">
      <c r="L127" s="123"/>
      <c r="M127" s="123"/>
      <c r="N127" s="123"/>
    </row>
    <row r="128" spans="12:14" ht="14.45" customHeight="1">
      <c r="L128" s="123"/>
      <c r="M128" s="123"/>
    </row>
  </sheetData>
  <printOptions horizontalCentered="1" verticalCentered="1"/>
  <pageMargins left="0.11811023622047245" right="0.15748031496062992" top="0.39370078740157483" bottom="0" header="0.23622047244094491" footer="0.11811023622047245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motorcycle</vt:lpstr>
      <vt:lpstr>Production</vt:lpstr>
      <vt:lpstr>export</vt:lpstr>
      <vt:lpstr>CBU Export</vt:lpstr>
      <vt:lpstr>MC_Sales</vt:lpstr>
      <vt:lpstr>Car Sales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 P4</dc:creator>
  <cp:lastModifiedBy>Rangsimat taia</cp:lastModifiedBy>
  <cp:lastPrinted>2019-08-02T02:40:34Z</cp:lastPrinted>
  <dcterms:created xsi:type="dcterms:W3CDTF">2003-05-19T04:45:38Z</dcterms:created>
  <dcterms:modified xsi:type="dcterms:W3CDTF">2023-10-27T04:28:11Z</dcterms:modified>
</cp:coreProperties>
</file>